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6" activeTab="0"/>
  </bookViews>
  <sheets>
    <sheet name="耐力壁概要" sheetId="1" r:id="rId1"/>
    <sheet name="加力前環境負荷費算定シート" sheetId="2" r:id="rId2"/>
    <sheet name="算定シート" sheetId="3" r:id="rId3"/>
    <sheet name="ア．木拾い" sheetId="4" r:id="rId4"/>
    <sheet name="イ．金属部品拾い、金属加工" sheetId="5" r:id="rId5"/>
    <sheet name="ウ．その他材料　エ．接着剤" sheetId="6" r:id="rId6"/>
    <sheet name="オ．切削、カ．穴あけ、キ．溝突き、ク．番付、ケ．圧密加工" sheetId="7" r:id="rId7"/>
  </sheets>
  <definedNames/>
  <calcPr fullCalcOnLoad="1"/>
</workbook>
</file>

<file path=xl/sharedStrings.xml><?xml version="1.0" encoding="utf-8"?>
<sst xmlns="http://schemas.openxmlformats.org/spreadsheetml/2006/main" count="448" uniqueCount="319">
  <si>
    <t>部材名</t>
  </si>
  <si>
    <t>樹種</t>
  </si>
  <si>
    <t>等級</t>
  </si>
  <si>
    <t>数量</t>
  </si>
  <si>
    <t>桁</t>
  </si>
  <si>
    <t>杉</t>
  </si>
  <si>
    <t>柱</t>
  </si>
  <si>
    <t>桧</t>
  </si>
  <si>
    <t>土台</t>
  </si>
  <si>
    <t>貫</t>
  </si>
  <si>
    <t>羽目板</t>
  </si>
  <si>
    <t>楔</t>
  </si>
  <si>
    <t>樫</t>
  </si>
  <si>
    <t>土台割楔</t>
  </si>
  <si>
    <t>桁割楔</t>
  </si>
  <si>
    <t>込み栓</t>
  </si>
  <si>
    <t>長</t>
  </si>
  <si>
    <t>幅</t>
  </si>
  <si>
    <t>厚</t>
  </si>
  <si>
    <t>金額</t>
  </si>
  <si>
    <t>　　　注1)</t>
  </si>
  <si>
    <t>木拾い書　参考例</t>
  </si>
  <si>
    <t>注ア1)　　クサビ、ダボ等も正確に拾ってください。</t>
  </si>
  <si>
    <t>注ア2)　　小数点以下五位を二捨三入した材積に本数をかけたものとします。</t>
  </si>
  <si>
    <t>材料（材質）</t>
  </si>
  <si>
    <t>使用部位</t>
  </si>
  <si>
    <t>備考</t>
  </si>
  <si>
    <t>個数（個）</t>
  </si>
  <si>
    <r>
      <t>部材名</t>
    </r>
    <r>
      <rPr>
        <vertAlign val="superscript"/>
        <sz val="11"/>
        <rFont val="ＭＳ Ｐゴシック"/>
        <family val="3"/>
      </rPr>
      <t>注ア1)</t>
    </r>
  </si>
  <si>
    <r>
      <t>単価</t>
    </r>
    <r>
      <rPr>
        <vertAlign val="superscript"/>
        <sz val="11"/>
        <rFont val="ＭＳ Ｐゴシック"/>
        <family val="3"/>
      </rPr>
      <t>注ア3)</t>
    </r>
    <r>
      <rPr>
        <sz val="11"/>
        <rFont val="ＭＳ Ｐゴシック"/>
        <family val="3"/>
      </rPr>
      <t xml:space="preserve">
　(円/m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</si>
  <si>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エ、接着剤</t>
  </si>
  <si>
    <t>接着部位</t>
  </si>
  <si>
    <t>金額(円)</t>
  </si>
  <si>
    <t>接着面積(計算式も記入）</t>
  </si>
  <si>
    <t>A.使用する部品数</t>
  </si>
  <si>
    <t>分類</t>
  </si>
  <si>
    <t>材料名</t>
  </si>
  <si>
    <t>重量（kg）</t>
  </si>
  <si>
    <t>小計</t>
  </si>
  <si>
    <t>国産材、竹</t>
  </si>
  <si>
    <t>外国産木材</t>
  </si>
  <si>
    <t>合板、LVL、OSBなど</t>
  </si>
  <si>
    <t>鋼材（ss鋼）　</t>
  </si>
  <si>
    <t>アルミ、高長力鋼</t>
  </si>
  <si>
    <t>コンクリート、ガラス、陶磁器類　</t>
  </si>
  <si>
    <t>ボード類　</t>
  </si>
  <si>
    <t>天然素材でできた紙、繊維類</t>
  </si>
  <si>
    <t>カ．穴あけ個数</t>
  </si>
  <si>
    <t>キ．溝突個数</t>
  </si>
  <si>
    <t>①～⑫が相互に分離できないもの　　　　　　　　　　　　</t>
  </si>
  <si>
    <t>金額
(円）</t>
  </si>
  <si>
    <t>計算式</t>
  </si>
  <si>
    <t>注ウ2)　　小数点以下4位を四捨五入して、3位まで表示してください。　</t>
  </si>
  <si>
    <t>溝本数
小計</t>
  </si>
  <si>
    <t>ア.木材
①</t>
  </si>
  <si>
    <t>金額合計①</t>
  </si>
  <si>
    <t>金額合計
④</t>
  </si>
  <si>
    <t>金額(円）</t>
  </si>
  <si>
    <t>部品数
合計</t>
  </si>
  <si>
    <t>C.穴あけ個数</t>
  </si>
  <si>
    <t>D.溝突き本数</t>
  </si>
  <si>
    <t>E.接着面積</t>
  </si>
  <si>
    <r>
      <t>面積(㎝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  <r>
      <rPr>
        <vertAlign val="superscript"/>
        <sz val="9"/>
        <rFont val="ＭＳ Ｐゴシック"/>
        <family val="3"/>
      </rPr>
      <t>注エ1)</t>
    </r>
  </si>
  <si>
    <t>①耐震評点</t>
  </si>
  <si>
    <t>審査員A</t>
  </si>
  <si>
    <t>審査員B</t>
  </si>
  <si>
    <t>審査員C</t>
  </si>
  <si>
    <t>意匠性</t>
  </si>
  <si>
    <t>③材料費</t>
  </si>
  <si>
    <t>④加工費</t>
  </si>
  <si>
    <t>穴個数
×
100円
g</t>
  </si>
  <si>
    <t>⑤施工費</t>
  </si>
  <si>
    <t>施工人数
(人)</t>
  </si>
  <si>
    <t>施工時間
（秒）</t>
  </si>
  <si>
    <t>部品数
×
100円
e</t>
  </si>
  <si>
    <t>面数
×
100円
f</t>
  </si>
  <si>
    <t>穴個数
×
100円
h</t>
  </si>
  <si>
    <t>解体人数
(人)</t>
  </si>
  <si>
    <t>解体時間
（秒）</t>
  </si>
  <si>
    <t>解体
人工数
ｐ</t>
  </si>
  <si>
    <t>解体費
ｐ×５円
ｑ</t>
  </si>
  <si>
    <t>⑥環境負荷費（A）</t>
  </si>
  <si>
    <t>⑥環境負荷費（B）</t>
  </si>
  <si>
    <t>重量小計（ｋｇ）</t>
  </si>
  <si>
    <r>
      <t>金額</t>
    </r>
    <r>
      <rPr>
        <vertAlign val="superscript"/>
        <sz val="11"/>
        <rFont val="ＭＳ Ｐゴシック"/>
        <family val="3"/>
      </rPr>
      <t xml:space="preserve">注ア4)
</t>
    </r>
    <r>
      <rPr>
        <sz val="11"/>
        <rFont val="ＭＳ Ｐゴシック"/>
        <family val="3"/>
      </rPr>
      <t>（円）</t>
    </r>
  </si>
  <si>
    <t>NO.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</si>
  <si>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</si>
  <si>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</si>
  <si>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</si>
  <si>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</si>
  <si>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</si>
  <si>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</si>
  <si>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</si>
  <si>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</si>
  <si>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</si>
  <si>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</si>
  <si>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</si>
  <si>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</si>
  <si>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自動計算セル</t>
  </si>
  <si>
    <t>注ア3)　　単価は別表1に従うこと。</t>
  </si>
  <si>
    <t>ウ．その他
③</t>
  </si>
  <si>
    <t>エ.接着剤
④</t>
  </si>
  <si>
    <t>イ.金属類　　　　　　　　　　②</t>
  </si>
  <si>
    <t>F.金属</t>
  </si>
  <si>
    <t>ア.木材
⑤</t>
  </si>
  <si>
    <t>部品数合計⑤</t>
  </si>
  <si>
    <t>イ.金物　　　　　⑥</t>
  </si>
  <si>
    <t>ウ.その他
⑦</t>
  </si>
  <si>
    <t>オ.切削面
⑧</t>
  </si>
  <si>
    <t>土、石（※①国産材、竹として扱う）</t>
  </si>
  <si>
    <t>団体名</t>
  </si>
  <si>
    <t>耐力壁名</t>
  </si>
  <si>
    <t>オ．　切削面数</t>
  </si>
  <si>
    <t>B.切削面</t>
  </si>
  <si>
    <t>　　　　　幅9㎝厚4.5㎝深さ11.5㎝の貫穴の場合「6」（30㎜角穴6＋突当り面0）となります。</t>
  </si>
  <si>
    <t>　　　　　長さ30㎝片端部突止、幅4.5㎝、深さ4.5㎝の場合「5」（30㎜溝4＋突止１）となります</t>
  </si>
  <si>
    <t>切断</t>
  </si>
  <si>
    <t>穴あけ</t>
  </si>
  <si>
    <t>曲げ</t>
  </si>
  <si>
    <t>溶接</t>
  </si>
  <si>
    <t>ねじ切り（雄ネジ）</t>
  </si>
  <si>
    <t>ねじ切り（雌ネジ）</t>
  </si>
  <si>
    <t>別表2</t>
  </si>
  <si>
    <t>別表１</t>
  </si>
  <si>
    <t>べいまつ</t>
  </si>
  <si>
    <t>ひのき　ひば　べいひ　べいひば</t>
  </si>
  <si>
    <t>あかまつ　くろまつ　からまつ</t>
  </si>
  <si>
    <t>つが　べいつが</t>
  </si>
  <si>
    <t>すぎ</t>
  </si>
  <si>
    <t>広葉樹</t>
  </si>
  <si>
    <t>かし</t>
  </si>
  <si>
    <t>くり　なら　ぶな　けやき　アピトン</t>
  </si>
  <si>
    <t>ラワン</t>
  </si>
  <si>
    <t>集成材　LVL</t>
  </si>
  <si>
    <t>合板・ボード類</t>
  </si>
  <si>
    <t>構造用合板</t>
  </si>
  <si>
    <t>しな合板</t>
  </si>
  <si>
    <t>OSB　MDF</t>
  </si>
  <si>
    <t>石こうボード</t>
  </si>
  <si>
    <t>一般鋼材</t>
  </si>
  <si>
    <t>ステンレス・高張力鋼</t>
  </si>
  <si>
    <t>アルミニウム</t>
  </si>
  <si>
    <t>別表1</t>
  </si>
  <si>
    <t>加工単価（円）</t>
  </si>
  <si>
    <t>100（１箇所あたり）</t>
  </si>
  <si>
    <t>使用した数
（本または缶）</t>
  </si>
  <si>
    <t>注ウ3)　　別表1に記載のない材料単価は物価版に従ってください</t>
  </si>
  <si>
    <t>注エ2）　接着剤の１本または１缶あたりの購入単価を記入してください。</t>
  </si>
  <si>
    <t>注ウ1)　　個数は必ず記入し、単価がkgあたりの場合は重量も記入してください。　　　</t>
  </si>
  <si>
    <t>注ウ4)　　個数を数えることができない材料については、まとまった１箇所につき1部品として計算します。</t>
  </si>
  <si>
    <t>注エ1)　小数点以下3位を四捨五入して、2位まで表示してください。　</t>
  </si>
  <si>
    <t>針葉樹製材（1等材）</t>
  </si>
  <si>
    <t>針葉樹製材（特1等材）</t>
  </si>
  <si>
    <t>針葉樹製材（上小節）</t>
  </si>
  <si>
    <t>係数（円／kg）</t>
  </si>
  <si>
    <r>
      <t>ア．木拾い表</t>
    </r>
    <r>
      <rPr>
        <sz val="11"/>
        <rFont val="ＭＳ Ｐゴシック"/>
        <family val="3"/>
      </rPr>
      <t>（部材数が多い場合このページをコピーして使用して下い）</t>
    </r>
  </si>
  <si>
    <t>イ-1．金属部品拾い表</t>
  </si>
  <si>
    <t>ウ．木・金属以外の材料表</t>
  </si>
  <si>
    <t>荷重-変位　　　曲線面積
（KN㎜）
a</t>
  </si>
  <si>
    <t>a/50
(KN㎜）
ｂ</t>
  </si>
  <si>
    <t>材料費合計
ｄ</t>
  </si>
  <si>
    <t>環境負荷費
合計
q+r
 s</t>
  </si>
  <si>
    <t>デザイン評点合計　c</t>
  </si>
  <si>
    <t>入力セル</t>
  </si>
  <si>
    <r>
      <t>材積</t>
    </r>
    <r>
      <rPr>
        <vertAlign val="superscript"/>
        <sz val="11"/>
        <rFont val="ＭＳ Ｐゴシック"/>
        <family val="3"/>
      </rPr>
      <t xml:space="preserve">注ア2)
</t>
    </r>
    <r>
      <rPr>
        <sz val="11"/>
        <rFont val="ＭＳ Ｐゴシック"/>
        <family val="3"/>
      </rP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</si>
  <si>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数量　　　　　　　　(箇所または㎜）</t>
  </si>
  <si>
    <t>自動計算セル</t>
  </si>
  <si>
    <r>
      <t>総合評点</t>
    </r>
    <r>
      <rPr>
        <sz val="11"/>
        <rFont val="ＭＳ Ｐゴシック"/>
        <family val="3"/>
      </rPr>
      <t xml:space="preserve">
(b+c)/(d+ｌ+n+s)</t>
    </r>
  </si>
  <si>
    <t>金額合計　　　　　　　　　　②</t>
  </si>
  <si>
    <t>金額合計　　　　
③</t>
  </si>
  <si>
    <r>
      <t>数量</t>
    </r>
    <r>
      <rPr>
        <vertAlign val="superscript"/>
        <sz val="11"/>
        <rFont val="ＭＳ Ｐゴシック"/>
        <family val="3"/>
      </rPr>
      <t>注ウ1）</t>
    </r>
  </si>
  <si>
    <r>
      <t>単価</t>
    </r>
    <r>
      <rPr>
        <vertAlign val="superscript"/>
        <sz val="11"/>
        <rFont val="ＭＳ Ｐゴシック"/>
        <family val="3"/>
      </rPr>
      <t>注ウ3）</t>
    </r>
    <r>
      <rPr>
        <sz val="11"/>
        <rFont val="ＭＳ Ｐゴシック"/>
        <family val="3"/>
      </rPr>
      <t xml:space="preserve">
(円)</t>
    </r>
  </si>
  <si>
    <r>
      <t>重量（Kg）</t>
    </r>
    <r>
      <rPr>
        <vertAlign val="superscript"/>
        <sz val="9"/>
        <rFont val="ＭＳ Ｐゴシック"/>
        <family val="3"/>
      </rPr>
      <t>注ウ2）</t>
    </r>
  </si>
  <si>
    <r>
      <t>単価</t>
    </r>
    <r>
      <rPr>
        <vertAlign val="superscript"/>
        <sz val="9"/>
        <rFont val="ＭＳ Ｐゴシック"/>
        <family val="3"/>
      </rPr>
      <t xml:space="preserve">注エ2)　　　　　　　　         </t>
    </r>
    <r>
      <rPr>
        <sz val="9"/>
        <rFont val="ＭＳ Ｐゴシック"/>
        <family val="3"/>
      </rPr>
      <t xml:space="preserve"> (円/本または缶)</t>
    </r>
  </si>
  <si>
    <t>右寸法穴の箇所数</t>
  </si>
  <si>
    <t>右の切削加工の箇所数</t>
  </si>
  <si>
    <t>1箇所辺りの切削面数</t>
  </si>
  <si>
    <t>切削面数小計</t>
  </si>
  <si>
    <t>右寸法溝の箇所数</t>
  </si>
  <si>
    <t>穴個数              小計</t>
  </si>
  <si>
    <t>総合評点　　　　　　　分子計　　　　　　　　　b+c</t>
  </si>
  <si>
    <t>②デザイン評点</t>
  </si>
  <si>
    <t>材料単価（円/kg）</t>
  </si>
  <si>
    <t>くぎ、ビス、ボルト、ラグスクリュー及びドリフトピン等の金属製ファスナー類の材料単価</t>
  </si>
  <si>
    <t>金属加工の種類</t>
  </si>
  <si>
    <t>金属材料の種別</t>
  </si>
  <si>
    <t>1等材の２倍の値</t>
  </si>
  <si>
    <t>接着剤の     種類</t>
  </si>
  <si>
    <r>
      <t>注意２</t>
    </r>
    <r>
      <rPr>
        <sz val="11"/>
        <rFont val="ＭＳ Ｐゴシック"/>
        <family val="3"/>
      </rPr>
      <t>：針葉樹・広葉樹製材については、</t>
    </r>
    <r>
      <rPr>
        <sz val="11"/>
        <rFont val="ＭＳ Ｐゴシック"/>
        <family val="3"/>
      </rPr>
      <t>断面の長辺が300㎜を超える場合、単価を２倍にして算出する。</t>
    </r>
  </si>
  <si>
    <t>1等</t>
  </si>
  <si>
    <t>上小</t>
  </si>
  <si>
    <t>特１</t>
  </si>
  <si>
    <t>特1</t>
  </si>
  <si>
    <t>羽子板ボルト（SB･Ｆ）</t>
  </si>
  <si>
    <t>一般鋼材</t>
  </si>
  <si>
    <t>板-切断</t>
  </si>
  <si>
    <t>板-穴あけ</t>
  </si>
  <si>
    <t>ボルト-切断</t>
  </si>
  <si>
    <t>ねじ切り(雄)</t>
  </si>
  <si>
    <t>溶接</t>
  </si>
  <si>
    <t>かど金物(CP･T)</t>
  </si>
  <si>
    <t>切断</t>
  </si>
  <si>
    <t>穴あけ</t>
  </si>
  <si>
    <t>かど金物(CP･L)</t>
  </si>
  <si>
    <t>山形プレート(VP)</t>
  </si>
  <si>
    <t>曲げ</t>
  </si>
  <si>
    <t>独創性</t>
  </si>
  <si>
    <t>文化性</t>
  </si>
  <si>
    <t>環境負荷費　　　合計          　s</t>
  </si>
  <si>
    <t>最大荷重　　　　　　　　　　　　　　　（kN）</t>
  </si>
  <si>
    <t>くっついた両材の大きい方の係数かつ600以上</t>
  </si>
  <si>
    <t>主な使用材料</t>
  </si>
  <si>
    <t>木材</t>
  </si>
  <si>
    <t>非木材</t>
  </si>
  <si>
    <t>※このシートに記入された内容をホームページや当日配布するパンフレットにて公表します。</t>
  </si>
  <si>
    <t>耐力壁の特徴　　　（150字以内）</t>
  </si>
  <si>
    <t>ここに、文章を入れる</t>
  </si>
  <si>
    <t>金属部品名</t>
  </si>
  <si>
    <t>加工の種類　　</t>
  </si>
  <si>
    <t>最大変位　　　　　　　　　　　　　　　（㎜）</t>
  </si>
  <si>
    <t>注イ2)　　種別及び単価は、別表1に従うこと。</t>
  </si>
  <si>
    <t>注イ3)　　胴部径又はネジ部外径が６㎜以下かつ長さが９０㎜以下のファスナーを除く。</t>
  </si>
  <si>
    <t>注イ4)　　小数点以下４桁を四捨五入して、小数点３桁まで表示してください。　</t>
  </si>
  <si>
    <t>注イ5)　　釘、ビスなどのファスナー類、及び、ＪＩＳに準じたボルト、ナット、座金を除く。　　</t>
  </si>
  <si>
    <t>注イ6)　　加工の種類及び単価は、別表2に従うこと。</t>
  </si>
  <si>
    <r>
      <t>金属材料の種別 　　　　　　　　　　　　　　　　注イ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</si>
  <si>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個数 　　　　　　　　　　　注イ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</si>
  <si>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材料単価(円）　　　　　 注イ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）  </t>
    </r>
  </si>
  <si>
    <r>
      <t>加工単価(円）　　　　　　
　注イ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）　　　　　　　　　</t>
    </r>
  </si>
  <si>
    <t>イ-2．金属部品加工費  注イ5)</t>
  </si>
  <si>
    <t>座金付ボルト(２本)</t>
  </si>
  <si>
    <t>ボルト切断</t>
  </si>
  <si>
    <t>ボルト雄ねじ</t>
  </si>
  <si>
    <t>座金切断</t>
  </si>
  <si>
    <t>座金穴あけ</t>
  </si>
  <si>
    <t>座金付ボルト(長さ240㎜)</t>
  </si>
  <si>
    <t>角座金(W4.5×40)</t>
  </si>
  <si>
    <t>引き寄せ金物(S-HD25)</t>
  </si>
  <si>
    <t>引き寄せ金物(２本)</t>
  </si>
  <si>
    <t>切断(背板)</t>
  </si>
  <si>
    <t>切断(座金面)</t>
  </si>
  <si>
    <t>穴あけ(6穴×2本)</t>
  </si>
  <si>
    <t>溶接(160㎜×2本)</t>
  </si>
  <si>
    <t>穴あけ(１穴×2本)</t>
  </si>
  <si>
    <t>金属製ファスナー</t>
  </si>
  <si>
    <t>六角ボルト(M12×125㎜)　　　　　　六角ナット付き・10セット</t>
  </si>
  <si>
    <t>ビス(φ7㎜×120㎜)</t>
  </si>
  <si>
    <t>くぎ(φ3.33㎜×50㎜)</t>
  </si>
  <si>
    <r>
      <t xml:space="preserve">イ-1．金属部品拾い書　 </t>
    </r>
    <r>
      <rPr>
        <sz val="11"/>
        <color indexed="10"/>
        <rFont val="ＭＳ Ｐゴシック"/>
        <family val="3"/>
      </rPr>
      <t>参考例（金物の重量は参考値です。正確に計ってください。）</t>
    </r>
  </si>
  <si>
    <t>注イ1)　　金物の重量は正確に計ること。</t>
  </si>
  <si>
    <t>加力前環境負荷費</t>
  </si>
  <si>
    <t>●加力前環境負荷費</t>
  </si>
  <si>
    <t>使用する部材のすべての重量を計測し、下表に入力し合計金額を算出してください。</t>
  </si>
  <si>
    <t>重量計測は、大会当日加工数チェックと同時に行います。</t>
  </si>
  <si>
    <t>スタイロフォーム、プラスチック等の
石油製品　</t>
  </si>
  <si>
    <t xml:space="preserve">全個数分の
重量 (kg)　　　　 注イ1)   </t>
  </si>
  <si>
    <t xml:space="preserve">全個数分の
重量 (kg)　　　　 注イ1）   </t>
  </si>
  <si>
    <r>
      <t>単価（円/ｍ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　</t>
    </r>
  </si>
  <si>
    <r>
      <t>JAS表記のヤング係数(kgf/cm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)の値</t>
    </r>
  </si>
  <si>
    <r>
      <t>注意１</t>
    </r>
    <r>
      <rPr>
        <sz val="11"/>
        <rFont val="ＭＳ Ｐゴシック"/>
        <family val="3"/>
      </rPr>
      <t>：上記の表に無い樹種は、針葉樹（１等材）の場合はヤング係数(kg/cm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)の値とし、針葉樹（特１等材）の場合はそれに10，000(円/ｍ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)を加えた値とし、針葉樹（上小節）および広葉樹の場合はヤング係数(kg/cm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)の２倍の値とする。</t>
    </r>
  </si>
  <si>
    <t>5（１㎜あたり）</t>
  </si>
  <si>
    <t>50（１㎜あたり）</t>
  </si>
  <si>
    <t>仕上げ寸法(㎜)　         　　L×H×B</t>
  </si>
  <si>
    <t>木取り寸法(㎜)              　L×H×B</t>
  </si>
  <si>
    <t>仕上げ寸法(㎜)　　         　L×H×B</t>
  </si>
  <si>
    <t>原材料が国産材</t>
  </si>
  <si>
    <r>
      <t>原材料が</t>
    </r>
    <r>
      <rPr>
        <sz val="11"/>
        <color indexed="10"/>
        <rFont val="ＭＳ Ｐゴシック"/>
        <family val="3"/>
      </rPr>
      <t>外国産材</t>
    </r>
  </si>
  <si>
    <t>集成材、
Ｊパネルなど</t>
  </si>
  <si>
    <t>ケ．圧密加工</t>
  </si>
  <si>
    <t>主な使用材料（木質材料）を列挙してください。
例：　桁：べいまつ　柱、土台：ひのき　筋かい：からまつ集成材　</t>
  </si>
  <si>
    <t>木質材料以外の使用材料の主なものを列挙してください。
例：ボルト　タイロッド　ＶＰ金物　</t>
  </si>
  <si>
    <t>部品数合計　　　　　　　⑥</t>
  </si>
  <si>
    <t>カ.穴個数
合計
⑨</t>
  </si>
  <si>
    <t>キ.溝本数
合計
⑩</t>
  </si>
  <si>
    <t>金属加工
金額総計
⑫　　　　　　　　　　ｊ</t>
  </si>
  <si>
    <t>合計　⑨</t>
  </si>
  <si>
    <t>合計　⑩</t>
  </si>
  <si>
    <t>合計　⑧</t>
  </si>
  <si>
    <r>
      <t xml:space="preserve">金額総計 </t>
    </r>
    <r>
      <rPr>
        <sz val="11"/>
        <rFont val="ＭＳ Ｐゴシック"/>
        <family val="3"/>
      </rPr>
      <t xml:space="preserve">          ⑫</t>
    </r>
  </si>
  <si>
    <t>合計 ⑬</t>
  </si>
  <si>
    <t>合計　⑭</t>
  </si>
  <si>
    <r>
      <t>原材料が</t>
    </r>
    <r>
      <rPr>
        <sz val="11"/>
        <color indexed="10"/>
        <rFont val="ＭＳ Ｐゴシック"/>
        <family val="3"/>
      </rPr>
      <t>外国産材</t>
    </r>
  </si>
  <si>
    <t>短辺長
(㎝)</t>
  </si>
  <si>
    <t>長辺長
(㎝)</t>
  </si>
  <si>
    <t>長さ
(㎝)</t>
  </si>
  <si>
    <t>H.圧密加工</t>
  </si>
  <si>
    <r>
      <t>穴1個の30㎜角穴(突当面含む)換算個数</t>
    </r>
    <r>
      <rPr>
        <vertAlign val="superscript"/>
        <sz val="11"/>
        <rFont val="ＭＳ Ｐゴシック"/>
        <family val="3"/>
      </rPr>
      <t>注カ）</t>
    </r>
  </si>
  <si>
    <r>
      <t>溝1本の30㎜溝(突当個数含む)換算本数</t>
    </r>
    <r>
      <rPr>
        <vertAlign val="superscript"/>
        <sz val="11"/>
        <rFont val="ＭＳ Ｐゴシック"/>
        <family val="3"/>
      </rPr>
      <t>注キ）</t>
    </r>
  </si>
  <si>
    <t>注 カ）　例えば、幅9㎝厚3㎝深さ4.5㎝の短ホゾ穴の場合「4」（30㎜角穴３＋突当り面1）、</t>
  </si>
  <si>
    <t>注 キ）　例えば、長さ90㎝両端部突止、幅３㎝、深さ3㎝の場合「３」（30㎜溝1＋突止2）、</t>
  </si>
  <si>
    <t>注 ク)　金額は墨付、位置出し個数に30円をかけた金額になります</t>
  </si>
  <si>
    <r>
      <t>注 ケ)　金額は圧密加工した部分の体積(㎝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)に10円をかけた金額になります</t>
    </r>
  </si>
  <si>
    <r>
      <t>加工費
合計
e+f+g+h+ｉ+j+k</t>
    </r>
    <r>
      <rPr>
        <sz val="11"/>
        <rFont val="ＭＳ Ｐゴシック"/>
        <family val="3"/>
      </rPr>
      <t>+L
m</t>
    </r>
  </si>
  <si>
    <t>加工費合計　　　　　　　　　　　　　　　　　　　　　　m</t>
  </si>
  <si>
    <t>施工
人工数
n</t>
  </si>
  <si>
    <r>
      <t xml:space="preserve">施工費
m×５円
</t>
    </r>
    <r>
      <rPr>
        <sz val="11"/>
        <rFont val="ＭＳ Ｐゴシック"/>
        <family val="3"/>
      </rPr>
      <t>o</t>
    </r>
  </si>
  <si>
    <t>施工費合計　　　　　　　　　　　　　　　　　　　o</t>
  </si>
  <si>
    <t>総合評点　　　　分母計　　　　　　　　　　d+m+o+s</t>
  </si>
  <si>
    <r>
      <t>総重量(</t>
    </r>
    <r>
      <rPr>
        <sz val="11"/>
        <rFont val="ＭＳ Ｐゴシック"/>
        <family val="3"/>
      </rPr>
      <t>kg)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</si>
  <si>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合計金額　r</t>
  </si>
  <si>
    <t>自動計算セル</t>
  </si>
  <si>
    <r>
      <t>　加力前環境負荷費が25,000以下であること
　</t>
    </r>
    <r>
      <rPr>
        <sz val="11"/>
        <rFont val="ＭＳ Ｐゴシック"/>
        <family val="3"/>
      </rPr>
      <t>加力前環境負荷費算定シートにより算出</t>
    </r>
  </si>
  <si>
    <r>
      <t>総重量(</t>
    </r>
    <r>
      <rPr>
        <sz val="11"/>
        <rFont val="ＭＳ Ｐゴシック"/>
        <family val="3"/>
      </rPr>
      <t>kg)</t>
    </r>
  </si>
  <si>
    <t>注ア4)　　木取り材積に単価(円/m3)をかけたものを、少数点以下切り捨てた金額とします。</t>
  </si>
  <si>
    <r>
      <t>金額
(円)</t>
    </r>
    <r>
      <rPr>
        <vertAlign val="superscript"/>
        <sz val="11"/>
        <rFont val="ＭＳ Ｐゴシック"/>
        <family val="3"/>
      </rPr>
      <t>注ク)</t>
    </r>
  </si>
  <si>
    <r>
      <t>金額
(円）</t>
    </r>
    <r>
      <rPr>
        <vertAlign val="superscript"/>
        <sz val="11"/>
        <rFont val="ＭＳ Ｐゴシック"/>
        <family val="3"/>
      </rPr>
      <t>注ケ)</t>
    </r>
  </si>
  <si>
    <r>
      <t>エ.接着面積
合計（㎝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
⑪</t>
    </r>
  </si>
  <si>
    <r>
      <t>面積(㎝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
×
1円
ｉ</t>
    </r>
  </si>
  <si>
    <r>
      <t>ケ.圧密の体積(㎝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)×10円
⑭　　　　　　　　　　　L</t>
    </r>
  </si>
  <si>
    <t>番付
位置出し
個数</t>
  </si>
  <si>
    <t>G.番付･位置</t>
  </si>
  <si>
    <t>ク.番付・位置
個数×30円
⑬
k</t>
  </si>
  <si>
    <t>ク．番付・位置出し</t>
  </si>
  <si>
    <t>合計金額 A</t>
  </si>
  <si>
    <r>
      <t>参加基準は合計金額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A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が</t>
    </r>
    <r>
      <rPr>
        <sz val="11"/>
        <color indexed="10"/>
        <rFont val="ＭＳ Ｐゴシック"/>
        <family val="3"/>
      </rPr>
      <t xml:space="preserve"> \</t>
    </r>
    <r>
      <rPr>
        <sz val="11"/>
        <color indexed="10"/>
        <rFont val="ＭＳ Ｐゴシック"/>
        <family val="3"/>
      </rPr>
      <t>25,000以下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である必要があります。</t>
    </r>
  </si>
  <si>
    <t>部品数合計
⑥</t>
  </si>
  <si>
    <t>金額合計
②</t>
  </si>
  <si>
    <r>
      <t xml:space="preserve">金額総計
</t>
    </r>
    <r>
      <rPr>
        <sz val="11"/>
        <rFont val="ＭＳ Ｐゴシック"/>
        <family val="3"/>
      </rPr>
      <t>⑫</t>
    </r>
  </si>
  <si>
    <t>接着面積合計
⑪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</si>
</sst>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#,##0_);[Red]\(#,##0\)"/>
    <numFmt numFmtId="179" formatCode="0_ "/>
    <numFmt numFmtId="180" formatCode="&quot;¥&quot;#,##0_);[Red]\(&quot;¥&quot;#,##0\)"/>
    <numFmt numFmtId="181" formatCode="#,##0_ "/>
    <numFmt numFmtId="182" formatCode="0.000_);[Red]\(0.000\)"/>
    <numFmt numFmtId="183" formatCode="0_);[Red]\(0\)"/>
    <numFmt numFmtId="184" formatCode="0.000_ "/>
    <numFmt numFmtId="185" formatCode="#,###.##0&quot;㎝2&quot;"/>
    <numFmt numFmtId="186" formatCode="#,###,##0&quot;点&quot;"/>
    <numFmt numFmtId="187" formatCode="#,##0.000_);[Red]\(#,##0.000\)"/>
    <numFmt numFmtId="188" formatCode="#,##0_ ;[Red]\-#,##0\ "/>
    <numFmt numFmtId="189" formatCode="#,##0.00_ "/>
    <numFmt numFmtId="190" formatCode="0.00_ "/>
    <numFmt numFmtId="191" formatCode="0.0000_ "/>
    <numFmt numFmtId="192" formatCode="0.00000_);[Red]\(0.00000\)"/>
    <numFmt numFmtId="193" formatCode="#,##0.00000_);[Red]\(#,##0.00000\)"/>
    <numFmt numFmtId="194" formatCode="#,##0.0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 style="medium"/>
    </border>
    <border>
      <left style="double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/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medium">
        <color indexed="10"/>
      </bottom>
    </border>
    <border diagonalUp="1">
      <left/>
      <right style="thin"/>
      <top style="thin"/>
      <bottom style="dashed"/>
      <diagonal style="thin"/>
    </border>
    <border diagonalUp="1">
      <left/>
      <right style="thin"/>
      <top style="dashed"/>
      <bottom style="dashed"/>
      <diagonal style="thin"/>
    </border>
    <border diagonalUp="1">
      <left/>
      <right style="thin"/>
      <top style="dashed"/>
      <bottom style="medium"/>
      <diagonal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>
        <color indexed="10"/>
      </bottom>
    </border>
    <border>
      <left/>
      <right/>
      <top style="thin"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thin"/>
      <right/>
      <top style="thin">
        <color indexed="10"/>
      </top>
      <bottom style="medium"/>
    </border>
    <border>
      <left/>
      <right style="thin"/>
      <top style="thin">
        <color indexed="10"/>
      </top>
      <bottom style="medium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/>
      <top style="medium"/>
      <bottom style="medium"/>
    </border>
    <border>
      <left style="thin"/>
      <right/>
      <top style="medium"/>
      <bottom style="thin">
        <color indexed="10"/>
      </bottom>
    </border>
    <border>
      <left/>
      <right style="thin"/>
      <top style="medium"/>
      <bottom style="thin">
        <color indexed="10"/>
      </bottom>
    </border>
    <border>
      <left style="medium"/>
      <right/>
      <top style="medium"/>
      <bottom style="thin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5" fontId="0" fillId="0" borderId="0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5" fontId="0" fillId="0" borderId="17" xfId="0" applyNumberForma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5" fontId="0" fillId="0" borderId="16" xfId="0" applyNumberForma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84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4" borderId="37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4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176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40" fontId="0" fillId="4" borderId="19" xfId="48" applyNumberFormat="1" applyFont="1" applyFill="1" applyBorder="1" applyAlignment="1">
      <alignment horizontal="center" vertical="center"/>
    </xf>
    <xf numFmtId="40" fontId="0" fillId="0" borderId="16" xfId="48" applyNumberFormat="1" applyFont="1" applyBorder="1" applyAlignment="1" applyProtection="1">
      <alignment horizontal="center" vertical="center"/>
      <protection locked="0"/>
    </xf>
    <xf numFmtId="40" fontId="0" fillId="0" borderId="17" xfId="48" applyNumberFormat="1" applyFont="1" applyBorder="1" applyAlignment="1" applyProtection="1">
      <alignment horizontal="center" vertical="center"/>
      <protection locked="0"/>
    </xf>
    <xf numFmtId="40" fontId="0" fillId="0" borderId="39" xfId="48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1" fontId="0" fillId="0" borderId="16" xfId="0" applyNumberFormat="1" applyFill="1" applyBorder="1" applyAlignment="1" applyProtection="1">
      <alignment horizontal="center" vertical="center"/>
      <protection locked="0"/>
    </xf>
    <xf numFmtId="181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4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8" fontId="0" fillId="0" borderId="51" xfId="48" applyFont="1" applyBorder="1" applyAlignment="1">
      <alignment horizontal="center" vertical="center" wrapText="1"/>
    </xf>
    <xf numFmtId="38" fontId="0" fillId="0" borderId="52" xfId="48" applyFont="1" applyBorder="1" applyAlignment="1">
      <alignment horizontal="center" vertical="center" wrapText="1"/>
    </xf>
    <xf numFmtId="0" fontId="9" fillId="0" borderId="46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184" fontId="0" fillId="0" borderId="17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178" fontId="0" fillId="0" borderId="53" xfId="0" applyNumberFormat="1" applyBorder="1" applyAlignment="1" applyProtection="1">
      <alignment horizontal="center" vertical="center"/>
      <protection locked="0"/>
    </xf>
    <xf numFmtId="181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81" fontId="0" fillId="0" borderId="10" xfId="0" applyNumberFormat="1" applyFill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81" fontId="0" fillId="0" borderId="39" xfId="0" applyNumberFormat="1" applyFill="1" applyBorder="1" applyAlignment="1" applyProtection="1">
      <alignment horizontal="center" vertical="center"/>
      <protection locked="0"/>
    </xf>
    <xf numFmtId="184" fontId="0" fillId="0" borderId="39" xfId="0" applyNumberFormat="1" applyBorder="1" applyAlignment="1" applyProtection="1">
      <alignment horizontal="center" vertical="center"/>
      <protection locked="0"/>
    </xf>
    <xf numFmtId="5" fontId="0" fillId="0" borderId="39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5" fontId="0" fillId="4" borderId="33" xfId="0" applyNumberFormat="1" applyFill="1" applyBorder="1" applyAlignment="1">
      <alignment horizontal="center" vertical="center"/>
    </xf>
    <xf numFmtId="181" fontId="0" fillId="0" borderId="16" xfId="0" applyNumberFormat="1" applyBorder="1" applyAlignment="1" applyProtection="1">
      <alignment horizontal="center" vertical="center"/>
      <protection locked="0"/>
    </xf>
    <xf numFmtId="5" fontId="0" fillId="4" borderId="29" xfId="0" applyNumberFormat="1" applyFill="1" applyBorder="1" applyAlignment="1">
      <alignment horizontal="center" vertical="center"/>
    </xf>
    <xf numFmtId="181" fontId="0" fillId="0" borderId="17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5" fontId="0" fillId="4" borderId="58" xfId="0" applyNumberFormat="1" applyFill="1" applyBorder="1" applyAlignment="1">
      <alignment horizontal="center" vertical="center"/>
    </xf>
    <xf numFmtId="5" fontId="0" fillId="4" borderId="19" xfId="0" applyNumberFormat="1" applyFill="1" applyBorder="1" applyAlignment="1">
      <alignment horizontal="center" vertical="center"/>
    </xf>
    <xf numFmtId="5" fontId="0" fillId="4" borderId="59" xfId="0" applyNumberFormat="1" applyFill="1" applyBorder="1" applyAlignment="1">
      <alignment horizontal="center" vertical="center"/>
    </xf>
    <xf numFmtId="183" fontId="0" fillId="0" borderId="16" xfId="0" applyNumberFormat="1" applyBorder="1" applyAlignment="1" applyProtection="1">
      <alignment horizontal="center" vertical="center"/>
      <protection locked="0"/>
    </xf>
    <xf numFmtId="183" fontId="0" fillId="0" borderId="57" xfId="0" applyNumberFormat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81" fontId="0" fillId="0" borderId="57" xfId="0" applyNumberForma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181" fontId="0" fillId="0" borderId="18" xfId="0" applyNumberFormat="1" applyFont="1" applyBorder="1" applyAlignment="1" applyProtection="1">
      <alignment horizontal="center" vertical="center"/>
      <protection locked="0"/>
    </xf>
    <xf numFmtId="187" fontId="0" fillId="0" borderId="18" xfId="0" applyNumberFormat="1" applyFont="1" applyBorder="1" applyAlignment="1" applyProtection="1">
      <alignment horizontal="center" vertical="center"/>
      <protection locked="0"/>
    </xf>
    <xf numFmtId="5" fontId="0" fillId="0" borderId="18" xfId="0" applyNumberFormat="1" applyFont="1" applyBorder="1" applyAlignment="1" applyProtection="1">
      <alignment horizontal="center" vertical="center"/>
      <protection locked="0"/>
    </xf>
    <xf numFmtId="180" fontId="0" fillId="4" borderId="17" xfId="0" applyNumberFormat="1" applyFont="1" applyFill="1" applyBorder="1" applyAlignment="1">
      <alignment horizontal="center" vertical="center"/>
    </xf>
    <xf numFmtId="176" fontId="0" fillId="0" borderId="61" xfId="0" applyNumberFormat="1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181" fontId="0" fillId="0" borderId="17" xfId="0" applyNumberFormat="1" applyFont="1" applyBorder="1" applyAlignment="1" applyProtection="1">
      <alignment horizontal="center" vertical="center"/>
      <protection locked="0"/>
    </xf>
    <xf numFmtId="187" fontId="0" fillId="0" borderId="17" xfId="0" applyNumberFormat="1" applyFont="1" applyBorder="1" applyAlignment="1" applyProtection="1">
      <alignment horizontal="center" vertical="center"/>
      <protection locked="0"/>
    </xf>
    <xf numFmtId="5" fontId="0" fillId="0" borderId="17" xfId="0" applyNumberFormat="1" applyFont="1" applyBorder="1" applyAlignment="1" applyProtection="1">
      <alignment horizontal="center" vertical="center"/>
      <protection locked="0"/>
    </xf>
    <xf numFmtId="5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 vertical="center"/>
      <protection locked="0"/>
    </xf>
    <xf numFmtId="5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58" xfId="0" applyNumberFormat="1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181" fontId="0" fillId="4" borderId="19" xfId="0" applyNumberFormat="1" applyFont="1" applyFill="1" applyBorder="1" applyAlignment="1">
      <alignment horizontal="center" vertical="center"/>
    </xf>
    <xf numFmtId="187" fontId="0" fillId="0" borderId="19" xfId="0" applyNumberFormat="1" applyFont="1" applyBorder="1" applyAlignment="1">
      <alignment horizontal="center" vertical="center"/>
    </xf>
    <xf numFmtId="180" fontId="0" fillId="4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80" fontId="0" fillId="4" borderId="16" xfId="0" applyNumberFormat="1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5" fontId="0" fillId="4" borderId="14" xfId="0" applyNumberFormat="1" applyFill="1" applyBorder="1" applyAlignment="1">
      <alignment horizontal="center" vertical="center"/>
    </xf>
    <xf numFmtId="5" fontId="0" fillId="0" borderId="17" xfId="0" applyNumberFormat="1" applyBorder="1" applyAlignment="1" applyProtection="1">
      <alignment horizontal="center" vertical="center" wrapText="1"/>
      <protection locked="0"/>
    </xf>
    <xf numFmtId="5" fontId="0" fillId="4" borderId="29" xfId="0" applyNumberForma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 locked="0"/>
    </xf>
    <xf numFmtId="6" fontId="4" fillId="0" borderId="64" xfId="57" applyFont="1" applyFill="1" applyBorder="1" applyAlignment="1" applyProtection="1">
      <alignment horizontal="center" vertical="center"/>
      <protection locked="0"/>
    </xf>
    <xf numFmtId="180" fontId="4" fillId="4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6" fontId="4" fillId="0" borderId="65" xfId="57" applyFont="1" applyFill="1" applyBorder="1" applyAlignment="1" applyProtection="1">
      <alignment horizontal="center" vertical="center"/>
      <protection locked="0"/>
    </xf>
    <xf numFmtId="180" fontId="4" fillId="4" borderId="63" xfId="0" applyNumberFormat="1" applyFont="1" applyFill="1" applyBorder="1" applyAlignment="1" applyProtection="1">
      <alignment horizontal="center" vertical="center"/>
      <protection locked="0"/>
    </xf>
    <xf numFmtId="6" fontId="4" fillId="0" borderId="66" xfId="57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6" fontId="4" fillId="0" borderId="67" xfId="57" applyFont="1" applyFill="1" applyBorder="1" applyAlignment="1" applyProtection="1">
      <alignment horizontal="center" vertical="center"/>
      <protection locked="0"/>
    </xf>
    <xf numFmtId="180" fontId="4" fillId="4" borderId="68" xfId="0" applyNumberFormat="1" applyFont="1" applyFill="1" applyBorder="1" applyAlignment="1" applyProtection="1">
      <alignment horizontal="center" vertical="center"/>
      <protection locked="0"/>
    </xf>
    <xf numFmtId="1" fontId="4" fillId="4" borderId="19" xfId="0" applyNumberFormat="1" applyFont="1" applyFill="1" applyBorder="1" applyAlignment="1">
      <alignment horizontal="center" vertical="center"/>
    </xf>
    <xf numFmtId="180" fontId="4" fillId="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4" borderId="41" xfId="0" applyNumberForma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8" fontId="0" fillId="0" borderId="31" xfId="48" applyNumberFormat="1" applyFont="1" applyBorder="1" applyAlignment="1">
      <alignment vertical="center"/>
    </xf>
    <xf numFmtId="188" fontId="0" fillId="0" borderId="32" xfId="48" applyNumberFormat="1" applyFont="1" applyBorder="1" applyAlignment="1">
      <alignment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179" fontId="0" fillId="0" borderId="71" xfId="0" applyNumberFormat="1" applyFill="1" applyBorder="1" applyAlignment="1" applyProtection="1">
      <alignment horizontal="center" vertical="center"/>
      <protection locked="0"/>
    </xf>
    <xf numFmtId="179" fontId="0" fillId="4" borderId="34" xfId="0" applyNumberFormat="1" applyFill="1" applyBorder="1" applyAlignment="1">
      <alignment horizontal="center" vertical="center"/>
    </xf>
    <xf numFmtId="179" fontId="0" fillId="4" borderId="72" xfId="0" applyNumberFormat="1" applyFill="1" applyBorder="1" applyAlignment="1">
      <alignment horizontal="center" vertical="center"/>
    </xf>
    <xf numFmtId="5" fontId="10" fillId="33" borderId="73" xfId="0" applyNumberFormat="1" applyFont="1" applyFill="1" applyBorder="1" applyAlignment="1">
      <alignment horizontal="center" vertical="center"/>
    </xf>
    <xf numFmtId="5" fontId="10" fillId="4" borderId="19" xfId="0" applyNumberFormat="1" applyFont="1" applyFill="1" applyBorder="1" applyAlignment="1">
      <alignment horizontal="center" vertical="center"/>
    </xf>
    <xf numFmtId="5" fontId="10" fillId="4" borderId="14" xfId="0" applyNumberFormat="1" applyFont="1" applyFill="1" applyBorder="1" applyAlignment="1">
      <alignment horizontal="center" vertical="center"/>
    </xf>
    <xf numFmtId="5" fontId="0" fillId="4" borderId="34" xfId="0" applyNumberFormat="1" applyFill="1" applyBorder="1" applyAlignment="1">
      <alignment horizontal="center" vertical="center"/>
    </xf>
    <xf numFmtId="5" fontId="0" fillId="4" borderId="72" xfId="0" applyNumberFormat="1" applyFill="1" applyBorder="1" applyAlignment="1">
      <alignment horizontal="center" vertical="center"/>
    </xf>
    <xf numFmtId="5" fontId="10" fillId="4" borderId="74" xfId="0" applyNumberFormat="1" applyFont="1" applyFill="1" applyBorder="1" applyAlignment="1">
      <alignment horizontal="center" vertical="center"/>
    </xf>
    <xf numFmtId="5" fontId="10" fillId="0" borderId="22" xfId="0" applyNumberFormat="1" applyFont="1" applyFill="1" applyBorder="1" applyAlignment="1">
      <alignment horizontal="center" vertical="center"/>
    </xf>
    <xf numFmtId="5" fontId="10" fillId="32" borderId="74" xfId="0" applyNumberFormat="1" applyFont="1" applyFill="1" applyBorder="1" applyAlignment="1">
      <alignment horizontal="center" vertical="center"/>
    </xf>
    <xf numFmtId="5" fontId="10" fillId="32" borderId="19" xfId="0" applyNumberFormat="1" applyFont="1" applyFill="1" applyBorder="1" applyAlignment="1">
      <alignment horizontal="center" vertical="center"/>
    </xf>
    <xf numFmtId="5" fontId="10" fillId="32" borderId="15" xfId="0" applyNumberFormat="1" applyFon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75" xfId="0" applyNumberFormat="1" applyFill="1" applyBorder="1" applyAlignment="1">
      <alignment horizontal="center" vertical="center"/>
    </xf>
    <xf numFmtId="0" fontId="0" fillId="4" borderId="42" xfId="0" applyNumberFormat="1" applyFill="1" applyBorder="1" applyAlignment="1">
      <alignment horizontal="center" vertical="center"/>
    </xf>
    <xf numFmtId="5" fontId="0" fillId="4" borderId="76" xfId="0" applyNumberFormat="1" applyFill="1" applyBorder="1" applyAlignment="1">
      <alignment horizontal="center" vertical="center"/>
    </xf>
    <xf numFmtId="5" fontId="0" fillId="4" borderId="14" xfId="0" applyNumberFormat="1" applyFon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5" fontId="0" fillId="4" borderId="15" xfId="0" applyNumberFormat="1" applyFill="1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185" fontId="0" fillId="4" borderId="72" xfId="0" applyNumberFormat="1" applyFont="1" applyFill="1" applyBorder="1" applyAlignment="1">
      <alignment horizontal="center" vertical="center"/>
    </xf>
    <xf numFmtId="5" fontId="0" fillId="4" borderId="43" xfId="0" applyNumberFormat="1" applyFill="1" applyBorder="1" applyAlignment="1">
      <alignment horizontal="center" vertical="center"/>
    </xf>
    <xf numFmtId="0" fontId="0" fillId="0" borderId="77" xfId="0" applyNumberFormat="1" applyFill="1" applyBorder="1" applyAlignment="1" applyProtection="1">
      <alignment horizontal="center" vertical="center"/>
      <protection locked="0"/>
    </xf>
    <xf numFmtId="0" fontId="0" fillId="0" borderId="78" xfId="0" applyNumberFormat="1" applyFill="1" applyBorder="1" applyAlignment="1" applyProtection="1">
      <alignment horizontal="center" vertical="center"/>
      <protection locked="0"/>
    </xf>
    <xf numFmtId="0" fontId="0" fillId="0" borderId="79" xfId="0" applyNumberFormat="1" applyFill="1" applyBorder="1" applyAlignment="1" applyProtection="1">
      <alignment horizontal="center" vertical="center"/>
      <protection locked="0"/>
    </xf>
    <xf numFmtId="0" fontId="10" fillId="32" borderId="79" xfId="0" applyNumberFormat="1" applyFont="1" applyFill="1" applyBorder="1" applyAlignment="1">
      <alignment horizontal="center" vertical="center"/>
    </xf>
    <xf numFmtId="0" fontId="10" fillId="0" borderId="79" xfId="0" applyNumberFormat="1" applyFont="1" applyFill="1" applyBorder="1" applyAlignment="1">
      <alignment horizontal="center" vertical="center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78" fontId="0" fillId="0" borderId="65" xfId="0" applyNumberForma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4" fillId="0" borderId="80" xfId="0" applyFont="1" applyBorder="1" applyAlignment="1" applyProtection="1">
      <alignment horizontal="center" vertical="center"/>
      <protection locked="0"/>
    </xf>
    <xf numFmtId="178" fontId="0" fillId="0" borderId="60" xfId="0" applyNumberFormat="1" applyBorder="1" applyAlignment="1" applyProtection="1">
      <alignment horizontal="center" vertical="center"/>
      <protection locked="0"/>
    </xf>
    <xf numFmtId="178" fontId="0" fillId="0" borderId="81" xfId="0" applyNumberForma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 applyProtection="1">
      <alignment horizontal="center" vertical="center"/>
      <protection locked="0"/>
    </xf>
    <xf numFmtId="178" fontId="0" fillId="0" borderId="55" xfId="0" applyNumberFormat="1" applyBorder="1" applyAlignment="1" applyProtection="1">
      <alignment horizontal="center" vertical="center"/>
      <protection locked="0"/>
    </xf>
    <xf numFmtId="178" fontId="0" fillId="0" borderId="82" xfId="0" applyNumberForma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178" fontId="0" fillId="0" borderId="57" xfId="0" applyNumberFormat="1" applyBorder="1" applyAlignment="1" applyProtection="1">
      <alignment horizontal="center" vertical="center"/>
      <protection locked="0"/>
    </xf>
    <xf numFmtId="178" fontId="0" fillId="0" borderId="66" xfId="0" applyNumberFormat="1" applyBorder="1" applyAlignment="1" applyProtection="1">
      <alignment horizontal="center" vertical="center"/>
      <protection locked="0"/>
    </xf>
    <xf numFmtId="5" fontId="0" fillId="4" borderId="83" xfId="0" applyNumberFormat="1" applyFill="1" applyBorder="1" applyAlignment="1">
      <alignment horizontal="center" vertical="center"/>
    </xf>
    <xf numFmtId="178" fontId="0" fillId="0" borderId="84" xfId="0" applyNumberFormat="1" applyBorder="1" applyAlignment="1" applyProtection="1">
      <alignment horizontal="center" vertical="center"/>
      <protection locked="0"/>
    </xf>
    <xf numFmtId="178" fontId="0" fillId="0" borderId="85" xfId="0" applyNumberFormat="1" applyBorder="1" applyAlignment="1" applyProtection="1">
      <alignment horizontal="center" vertical="center"/>
      <protection locked="0"/>
    </xf>
    <xf numFmtId="178" fontId="0" fillId="0" borderId="86" xfId="0" applyNumberFormat="1" applyBorder="1" applyAlignment="1" applyProtection="1">
      <alignment horizontal="center" vertical="center"/>
      <protection locked="0"/>
    </xf>
    <xf numFmtId="178" fontId="0" fillId="0" borderId="70" xfId="0" applyNumberFormat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5" fontId="0" fillId="0" borderId="0" xfId="0" applyNumberFormat="1" applyAlignment="1">
      <alignment/>
    </xf>
    <xf numFmtId="5" fontId="10" fillId="4" borderId="19" xfId="0" applyNumberFormat="1" applyFont="1" applyFill="1" applyBorder="1" applyAlignment="1">
      <alignment horizontal="center" vertical="center" wrapText="1"/>
    </xf>
    <xf numFmtId="5" fontId="0" fillId="4" borderId="15" xfId="0" applyNumberFormat="1" applyFont="1" applyFill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89" fontId="0" fillId="0" borderId="87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88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89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90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91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92" xfId="0" applyNumberFormat="1" applyFont="1" applyBorder="1" applyAlignment="1">
      <alignment horizontal="center" vertical="center"/>
    </xf>
    <xf numFmtId="190" fontId="0" fillId="0" borderId="93" xfId="0" applyNumberFormat="1" applyFont="1" applyBorder="1" applyAlignment="1">
      <alignment horizontal="center" vertical="center"/>
    </xf>
    <xf numFmtId="190" fontId="0" fillId="0" borderId="94" xfId="0" applyNumberFormat="1" applyFont="1" applyBorder="1" applyAlignment="1">
      <alignment horizontal="center" vertical="center"/>
    </xf>
    <xf numFmtId="190" fontId="0" fillId="4" borderId="75" xfId="0" applyNumberFormat="1" applyFont="1" applyFill="1" applyBorder="1" applyAlignment="1">
      <alignment horizontal="center" vertical="center"/>
    </xf>
    <xf numFmtId="180" fontId="0" fillId="4" borderId="95" xfId="0" applyNumberFormat="1" applyFont="1" applyFill="1" applyBorder="1" applyAlignment="1">
      <alignment horizontal="center" vertical="center"/>
    </xf>
    <xf numFmtId="180" fontId="0" fillId="4" borderId="96" xfId="0" applyNumberFormat="1" applyFont="1" applyFill="1" applyBorder="1" applyAlignment="1">
      <alignment horizontal="center" vertical="center"/>
    </xf>
    <xf numFmtId="180" fontId="0" fillId="4" borderId="97" xfId="0" applyNumberFormat="1" applyFont="1" applyFill="1" applyBorder="1" applyAlignment="1">
      <alignment horizontal="center" vertical="center"/>
    </xf>
    <xf numFmtId="190" fontId="0" fillId="0" borderId="87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88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89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90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91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50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38" fontId="4" fillId="0" borderId="54" xfId="48" applyFont="1" applyBorder="1" applyAlignment="1">
      <alignment horizontal="center" vertical="center"/>
    </xf>
    <xf numFmtId="38" fontId="4" fillId="0" borderId="65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45" xfId="48" applyFont="1" applyBorder="1" applyAlignment="1">
      <alignment horizontal="center" vertical="center"/>
    </xf>
    <xf numFmtId="192" fontId="4" fillId="4" borderId="62" xfId="0" applyNumberFormat="1" applyFont="1" applyFill="1" applyBorder="1" applyAlignment="1">
      <alignment horizontal="center" vertical="center"/>
    </xf>
    <xf numFmtId="192" fontId="4" fillId="4" borderId="29" xfId="48" applyNumberFormat="1" applyFont="1" applyFill="1" applyBorder="1" applyAlignment="1">
      <alignment horizontal="center" vertical="center"/>
    </xf>
    <xf numFmtId="193" fontId="4" fillId="4" borderId="29" xfId="48" applyNumberFormat="1" applyFont="1" applyFill="1" applyBorder="1" applyAlignment="1">
      <alignment horizontal="center" vertical="center"/>
    </xf>
    <xf numFmtId="193" fontId="4" fillId="4" borderId="43" xfId="0" applyNumberFormat="1" applyFont="1" applyFill="1" applyBorder="1" applyAlignment="1">
      <alignment horizontal="center" vertical="center"/>
    </xf>
    <xf numFmtId="180" fontId="4" fillId="4" borderId="64" xfId="48" applyNumberFormat="1" applyFont="1" applyFill="1" applyBorder="1" applyAlignment="1">
      <alignment horizontal="center" vertical="center"/>
    </xf>
    <xf numFmtId="180" fontId="4" fillId="4" borderId="63" xfId="48" applyNumberFormat="1" applyFont="1" applyFill="1" applyBorder="1" applyAlignment="1">
      <alignment horizontal="center" vertical="center"/>
    </xf>
    <xf numFmtId="180" fontId="4" fillId="4" borderId="68" xfId="48" applyNumberFormat="1" applyFont="1" applyFill="1" applyBorder="1" applyAlignment="1">
      <alignment horizontal="center" vertical="center"/>
    </xf>
    <xf numFmtId="38" fontId="4" fillId="0" borderId="16" xfId="48" applyFont="1" applyBorder="1" applyAlignment="1" applyProtection="1">
      <alignment horizontal="center" vertical="center" wrapText="1"/>
      <protection locked="0"/>
    </xf>
    <xf numFmtId="38" fontId="4" fillId="0" borderId="16" xfId="48" applyFont="1" applyBorder="1" applyAlignment="1" applyProtection="1">
      <alignment horizontal="center" vertical="center"/>
      <protection locked="0"/>
    </xf>
    <xf numFmtId="38" fontId="4" fillId="0" borderId="18" xfId="48" applyFont="1" applyBorder="1" applyAlignment="1" applyProtection="1">
      <alignment horizontal="center" vertical="center"/>
      <protection locked="0"/>
    </xf>
    <xf numFmtId="38" fontId="4" fillId="0" borderId="17" xfId="48" applyFont="1" applyBorder="1" applyAlignment="1" applyProtection="1">
      <alignment horizontal="center" vertical="center" wrapText="1"/>
      <protection locked="0"/>
    </xf>
    <xf numFmtId="38" fontId="4" fillId="0" borderId="17" xfId="48" applyFont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 wrapText="1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193" fontId="4" fillId="4" borderId="29" xfId="0" applyNumberFormat="1" applyFont="1" applyFill="1" applyBorder="1" applyAlignment="1">
      <alignment horizontal="center" vertical="center"/>
    </xf>
    <xf numFmtId="193" fontId="4" fillId="4" borderId="19" xfId="0" applyNumberFormat="1" applyFont="1" applyFill="1" applyBorder="1" applyAlignment="1">
      <alignment horizontal="center" vertical="center"/>
    </xf>
    <xf numFmtId="193" fontId="4" fillId="4" borderId="62" xfId="0" applyNumberFormat="1" applyFont="1" applyFill="1" applyBorder="1" applyAlignment="1">
      <alignment horizontal="center" vertical="center"/>
    </xf>
    <xf numFmtId="194" fontId="0" fillId="0" borderId="17" xfId="0" applyNumberFormat="1" applyBorder="1" applyAlignment="1" applyProtection="1">
      <alignment horizontal="center" vertical="center" wrapText="1"/>
      <protection locked="0"/>
    </xf>
    <xf numFmtId="5" fontId="0" fillId="4" borderId="19" xfId="0" applyNumberFormat="1" applyFont="1" applyFill="1" applyBorder="1" applyAlignment="1">
      <alignment horizontal="center" vertical="center"/>
    </xf>
    <xf numFmtId="181" fontId="0" fillId="4" borderId="76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184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194" fontId="0" fillId="0" borderId="39" xfId="0" applyNumberFormat="1" applyBorder="1" applyAlignment="1" applyProtection="1">
      <alignment horizontal="center" vertical="center" wrapText="1"/>
      <protection locked="0"/>
    </xf>
    <xf numFmtId="194" fontId="0" fillId="0" borderId="19" xfId="0" applyNumberFormat="1" applyFont="1" applyBorder="1" applyAlignment="1">
      <alignment horizontal="center" vertical="center"/>
    </xf>
    <xf numFmtId="6" fontId="0" fillId="0" borderId="16" xfId="48" applyNumberFormat="1" applyFont="1" applyBorder="1" applyAlignment="1" applyProtection="1">
      <alignment horizontal="center" vertical="center"/>
      <protection locked="0"/>
    </xf>
    <xf numFmtId="6" fontId="0" fillId="0" borderId="17" xfId="48" applyNumberFormat="1" applyFont="1" applyBorder="1" applyAlignment="1" applyProtection="1">
      <alignment horizontal="center" vertical="center"/>
      <protection locked="0"/>
    </xf>
    <xf numFmtId="6" fontId="0" fillId="0" borderId="39" xfId="48" applyNumberFormat="1" applyFont="1" applyBorder="1" applyAlignment="1" applyProtection="1">
      <alignment horizontal="center" vertical="center"/>
      <protection locked="0"/>
    </xf>
    <xf numFmtId="0" fontId="0" fillId="0" borderId="98" xfId="0" applyFont="1" applyBorder="1" applyAlignment="1" applyProtection="1">
      <alignment horizontal="center" vertical="center" shrinkToFit="1"/>
      <protection locked="0"/>
    </xf>
    <xf numFmtId="0" fontId="0" fillId="0" borderId="99" xfId="0" applyFont="1" applyBorder="1" applyAlignment="1" applyProtection="1">
      <alignment horizontal="center" vertical="center" shrinkToFit="1"/>
      <protection locked="0"/>
    </xf>
    <xf numFmtId="0" fontId="0" fillId="0" borderId="100" xfId="0" applyFont="1" applyBorder="1" applyAlignment="1" applyProtection="1">
      <alignment horizontal="center" vertical="center" shrinkToFit="1"/>
      <protection locked="0"/>
    </xf>
    <xf numFmtId="0" fontId="0" fillId="0" borderId="98" xfId="0" applyFont="1" applyBorder="1" applyAlignment="1" applyProtection="1">
      <alignment horizontal="left" vertical="center" wrapText="1"/>
      <protection locked="0"/>
    </xf>
    <xf numFmtId="0" fontId="0" fillId="0" borderId="99" xfId="0" applyFont="1" applyBorder="1" applyAlignment="1" applyProtection="1">
      <alignment horizontal="left" vertical="center" wrapText="1"/>
      <protection locked="0"/>
    </xf>
    <xf numFmtId="0" fontId="0" fillId="0" borderId="99" xfId="0" applyBorder="1" applyAlignment="1" applyProtection="1">
      <alignment horizontal="left"/>
      <protection locked="0"/>
    </xf>
    <xf numFmtId="0" fontId="0" fillId="0" borderId="100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1" xfId="0" applyFill="1" applyBorder="1" applyAlignment="1" applyProtection="1">
      <alignment horizontal="center" vertical="center"/>
      <protection/>
    </xf>
    <xf numFmtId="0" fontId="0" fillId="0" borderId="102" xfId="0" applyFill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left" vertical="center" wrapText="1"/>
      <protection locked="0"/>
    </xf>
    <xf numFmtId="0" fontId="0" fillId="0" borderId="98" xfId="0" applyFont="1" applyBorder="1" applyAlignment="1" applyProtection="1">
      <alignment horizontal="left" vertical="center" wrapText="1"/>
      <protection locked="0"/>
    </xf>
    <xf numFmtId="0" fontId="0" fillId="0" borderId="99" xfId="0" applyFont="1" applyBorder="1" applyAlignment="1" applyProtection="1">
      <alignment horizontal="left" vertical="center" wrapText="1"/>
      <protection locked="0"/>
    </xf>
    <xf numFmtId="0" fontId="0" fillId="0" borderId="100" xfId="0" applyFont="1" applyBorder="1" applyAlignment="1" applyProtection="1">
      <alignment horizontal="left" vertical="center" wrapText="1"/>
      <protection locked="0"/>
    </xf>
    <xf numFmtId="190" fontId="0" fillId="4" borderId="57" xfId="0" applyNumberFormat="1" applyFont="1" applyFill="1" applyBorder="1" applyAlignment="1">
      <alignment horizontal="center" vertical="center"/>
    </xf>
    <xf numFmtId="190" fontId="0" fillId="4" borderId="70" xfId="0" applyNumberFormat="1" applyFont="1" applyFill="1" applyBorder="1" applyAlignment="1">
      <alignment horizontal="center" vertical="center"/>
    </xf>
    <xf numFmtId="190" fontId="0" fillId="4" borderId="60" xfId="0" applyNumberFormat="1" applyFont="1" applyFill="1" applyBorder="1" applyAlignment="1">
      <alignment horizontal="center" vertical="center"/>
    </xf>
    <xf numFmtId="6" fontId="0" fillId="4" borderId="83" xfId="48" applyNumberFormat="1" applyFont="1" applyFill="1" applyBorder="1" applyAlignment="1">
      <alignment horizontal="center" vertical="center"/>
    </xf>
    <xf numFmtId="6" fontId="0" fillId="4" borderId="33" xfId="48" applyNumberFormat="1" applyFont="1" applyFill="1" applyBorder="1" applyAlignment="1">
      <alignment horizontal="center" vertical="center"/>
    </xf>
    <xf numFmtId="180" fontId="0" fillId="4" borderId="68" xfId="0" applyNumberFormat="1" applyFont="1" applyFill="1" applyBorder="1" applyAlignment="1">
      <alignment horizontal="center" vertical="center"/>
    </xf>
    <xf numFmtId="180" fontId="0" fillId="4" borderId="103" xfId="0" applyNumberFormat="1" applyFont="1" applyFill="1" applyBorder="1" applyAlignment="1">
      <alignment horizontal="center" vertical="center"/>
    </xf>
    <xf numFmtId="180" fontId="0" fillId="4" borderId="80" xfId="0" applyNumberFormat="1" applyFont="1" applyFill="1" applyBorder="1" applyAlignment="1">
      <alignment horizontal="center" vertical="center"/>
    </xf>
    <xf numFmtId="179" fontId="0" fillId="0" borderId="88" xfId="0" applyNumberFormat="1" applyFont="1" applyFill="1" applyBorder="1" applyAlignment="1" applyProtection="1">
      <alignment horizontal="left" vertical="center" indent="1"/>
      <protection locked="0"/>
    </xf>
    <xf numFmtId="179" fontId="0" fillId="0" borderId="89" xfId="0" applyNumberFormat="1" applyFont="1" applyFill="1" applyBorder="1" applyAlignment="1" applyProtection="1">
      <alignment horizontal="left" vertical="center" indent="1"/>
      <protection locked="0"/>
    </xf>
    <xf numFmtId="0" fontId="0" fillId="0" borderId="10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179" fontId="0" fillId="0" borderId="90" xfId="0" applyNumberFormat="1" applyFont="1" applyFill="1" applyBorder="1" applyAlignment="1" applyProtection="1">
      <alignment horizontal="left" vertical="center" indent="1"/>
      <protection locked="0"/>
    </xf>
    <xf numFmtId="0" fontId="3" fillId="4" borderId="15" xfId="0" applyFont="1" applyFill="1" applyBorder="1" applyAlignment="1" applyProtection="1">
      <alignment horizontal="center" vertical="center" shrinkToFit="1"/>
      <protection/>
    </xf>
    <xf numFmtId="0" fontId="3" fillId="4" borderId="62" xfId="0" applyFont="1" applyFill="1" applyBorder="1" applyAlignment="1" applyProtection="1">
      <alignment horizontal="center" vertical="center" shrinkToFit="1"/>
      <protection/>
    </xf>
    <xf numFmtId="0" fontId="3" fillId="4" borderId="43" xfId="0" applyFont="1" applyFill="1" applyBorder="1" applyAlignment="1" applyProtection="1">
      <alignment horizontal="center" vertical="center" shrinkToFit="1"/>
      <protection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4" borderId="108" xfId="0" applyFill="1" applyBorder="1" applyAlignment="1">
      <alignment horizontal="center" vertical="center"/>
    </xf>
    <xf numFmtId="0" fontId="0" fillId="4" borderId="109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9" fontId="0" fillId="0" borderId="87" xfId="0" applyNumberFormat="1" applyFont="1" applyFill="1" applyBorder="1" applyAlignment="1" applyProtection="1">
      <alignment horizontal="left" vertical="center" indent="1"/>
      <protection locked="0"/>
    </xf>
    <xf numFmtId="190" fontId="0" fillId="4" borderId="111" xfId="0" applyNumberFormat="1" applyFont="1" applyFill="1" applyBorder="1" applyAlignment="1">
      <alignment horizontal="center" vertical="center"/>
    </xf>
    <xf numFmtId="6" fontId="0" fillId="4" borderId="35" xfId="48" applyNumberFormat="1" applyFont="1" applyFill="1" applyBorder="1" applyAlignment="1">
      <alignment horizontal="center" vertical="center"/>
    </xf>
    <xf numFmtId="180" fontId="0" fillId="4" borderId="4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6" fontId="0" fillId="4" borderId="40" xfId="48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179" fontId="0" fillId="0" borderId="91" xfId="0" applyNumberFormat="1" applyFont="1" applyFill="1" applyBorder="1" applyAlignment="1" applyProtection="1">
      <alignment horizontal="left" vertical="center" indent="1"/>
      <protection locked="0"/>
    </xf>
    <xf numFmtId="0" fontId="0" fillId="0" borderId="7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3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11" fillId="0" borderId="86" xfId="47" applyFont="1" applyBorder="1" applyAlignment="1">
      <alignment horizontal="left" vertical="center" wrapText="1"/>
    </xf>
    <xf numFmtId="0" fontId="11" fillId="0" borderId="0" xfId="47" applyFont="1" applyBorder="1" applyAlignment="1">
      <alignment horizontal="left" vertical="center" wrapText="1"/>
    </xf>
    <xf numFmtId="0" fontId="0" fillId="0" borderId="90" xfId="0" applyFont="1" applyFill="1" applyBorder="1" applyAlignment="1" applyProtection="1">
      <alignment horizontal="left" vertical="center" indent="1"/>
      <protection locked="0"/>
    </xf>
    <xf numFmtId="0" fontId="0" fillId="0" borderId="88" xfId="0" applyFont="1" applyFill="1" applyBorder="1" applyAlignment="1" applyProtection="1">
      <alignment horizontal="left" vertical="center" indent="1"/>
      <protection locked="0"/>
    </xf>
    <xf numFmtId="0" fontId="0" fillId="0" borderId="89" xfId="0" applyFont="1" applyFill="1" applyBorder="1" applyAlignment="1" applyProtection="1">
      <alignment horizontal="left" vertical="center" indent="1"/>
      <protection locked="0"/>
    </xf>
    <xf numFmtId="0" fontId="0" fillId="33" borderId="35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 wrapText="1"/>
    </xf>
    <xf numFmtId="0" fontId="10" fillId="32" borderId="44" xfId="0" applyNumberFormat="1" applyFont="1" applyFill="1" applyBorder="1" applyAlignment="1">
      <alignment horizontal="center" vertical="center"/>
    </xf>
    <xf numFmtId="0" fontId="10" fillId="32" borderId="74" xfId="0" applyNumberFormat="1" applyFont="1" applyFill="1" applyBorder="1" applyAlignment="1">
      <alignment horizontal="center" vertical="center"/>
    </xf>
    <xf numFmtId="0" fontId="10" fillId="33" borderId="116" xfId="0" applyNumberFormat="1" applyFont="1" applyFill="1" applyBorder="1" applyAlignment="1">
      <alignment horizontal="center" vertical="center"/>
    </xf>
    <xf numFmtId="0" fontId="10" fillId="33" borderId="117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179" fontId="0" fillId="4" borderId="118" xfId="0" applyNumberFormat="1" applyFill="1" applyBorder="1" applyAlignment="1">
      <alignment horizontal="center" vertical="center"/>
    </xf>
    <xf numFmtId="179" fontId="0" fillId="4" borderId="119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5" fontId="0" fillId="4" borderId="62" xfId="0" applyNumberFormat="1" applyFill="1" applyBorder="1" applyAlignment="1">
      <alignment horizontal="center" vertical="center"/>
    </xf>
    <xf numFmtId="5" fontId="0" fillId="4" borderId="4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7" xfId="0" applyFont="1" applyFill="1" applyBorder="1" applyAlignment="1" applyProtection="1">
      <alignment horizontal="left" vertical="center" indent="1"/>
      <protection locked="0"/>
    </xf>
    <xf numFmtId="0" fontId="0" fillId="0" borderId="91" xfId="0" applyFont="1" applyFill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7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20" xfId="0" applyNumberFormat="1" applyFill="1" applyBorder="1" applyAlignment="1" applyProtection="1">
      <alignment horizontal="center" vertical="center"/>
      <protection locked="0"/>
    </xf>
    <xf numFmtId="179" fontId="0" fillId="0" borderId="12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4" borderId="122" xfId="0" applyNumberFormat="1" applyFill="1" applyBorder="1" applyAlignment="1">
      <alignment horizontal="center" vertical="center"/>
    </xf>
    <xf numFmtId="0" fontId="0" fillId="4" borderId="62" xfId="0" applyNumberFormat="1" applyFill="1" applyBorder="1" applyAlignment="1">
      <alignment horizontal="center" vertical="center"/>
    </xf>
    <xf numFmtId="0" fontId="0" fillId="4" borderId="41" xfId="0" applyNumberFormat="1" applyFill="1" applyBorder="1" applyAlignment="1">
      <alignment horizontal="center" vertical="center"/>
    </xf>
    <xf numFmtId="0" fontId="12" fillId="31" borderId="15" xfId="60" applyFont="1" applyBorder="1" applyAlignment="1">
      <alignment horizontal="center" vertical="center"/>
    </xf>
    <xf numFmtId="0" fontId="12" fillId="31" borderId="62" xfId="60" applyFont="1" applyBorder="1" applyAlignment="1">
      <alignment horizontal="center" vertical="center"/>
    </xf>
    <xf numFmtId="0" fontId="12" fillId="31" borderId="43" xfId="6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182" fontId="8" fillId="33" borderId="48" xfId="0" applyNumberFormat="1" applyFont="1" applyFill="1" applyBorder="1" applyAlignment="1">
      <alignment horizontal="center" vertical="center"/>
    </xf>
    <xf numFmtId="182" fontId="8" fillId="33" borderId="46" xfId="0" applyNumberFormat="1" applyFont="1" applyFill="1" applyBorder="1" applyAlignment="1">
      <alignment horizontal="center" vertical="center"/>
    </xf>
    <xf numFmtId="182" fontId="8" fillId="33" borderId="108" xfId="0" applyNumberFormat="1" applyFont="1" applyFill="1" applyBorder="1" applyAlignment="1">
      <alignment horizontal="center" vertical="center"/>
    </xf>
    <xf numFmtId="182" fontId="8" fillId="33" borderId="76" xfId="0" applyNumberFormat="1" applyFont="1" applyFill="1" applyBorder="1" applyAlignment="1">
      <alignment horizontal="center" vertical="center"/>
    </xf>
    <xf numFmtId="182" fontId="8" fillId="33" borderId="21" xfId="0" applyNumberFormat="1" applyFont="1" applyFill="1" applyBorder="1" applyAlignment="1">
      <alignment horizontal="center" vertical="center"/>
    </xf>
    <xf numFmtId="182" fontId="8" fillId="33" borderId="109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50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8" fontId="0" fillId="0" borderId="126" xfId="48" applyFont="1" applyBorder="1" applyAlignment="1">
      <alignment horizontal="center" vertical="center" wrapText="1"/>
    </xf>
    <xf numFmtId="38" fontId="0" fillId="0" borderId="127" xfId="48" applyFont="1" applyBorder="1" applyAlignment="1">
      <alignment horizontal="center" vertical="center" wrapText="1"/>
    </xf>
    <xf numFmtId="38" fontId="0" fillId="0" borderId="128" xfId="48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62" xfId="0" applyNumberFormat="1" applyFont="1" applyFill="1" applyBorder="1" applyAlignment="1">
      <alignment horizontal="center" vertical="center"/>
    </xf>
    <xf numFmtId="0" fontId="3" fillId="4" borderId="43" xfId="0" applyNumberFormat="1" applyFont="1" applyFill="1" applyBorder="1" applyAlignment="1">
      <alignment horizontal="center" vertical="center"/>
    </xf>
    <xf numFmtId="188" fontId="0" fillId="0" borderId="129" xfId="48" applyNumberFormat="1" applyFont="1" applyBorder="1" applyAlignment="1">
      <alignment vertical="center"/>
    </xf>
    <xf numFmtId="188" fontId="0" fillId="0" borderId="30" xfId="48" applyNumberFormat="1" applyFont="1" applyBorder="1" applyAlignment="1">
      <alignment vertical="center"/>
    </xf>
    <xf numFmtId="0" fontId="0" fillId="0" borderId="130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0" borderId="132" xfId="0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62" xfId="0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horizontal="center" vertical="center" shrinkToFit="1"/>
    </xf>
    <xf numFmtId="0" fontId="0" fillId="0" borderId="13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right" vertical="center" wrapText="1"/>
    </xf>
    <xf numFmtId="0" fontId="0" fillId="0" borderId="83" xfId="0" applyFont="1" applyBorder="1" applyAlignment="1">
      <alignment horizontal="right" vertical="center" wrapText="1"/>
    </xf>
    <xf numFmtId="0" fontId="3" fillId="4" borderId="19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showGridLines="0" tabSelected="1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1.00390625" style="0" customWidth="1"/>
    <col min="2" max="2" width="13.375" style="0" customWidth="1"/>
    <col min="13" max="13" width="1.4921875" style="0" customWidth="1"/>
  </cols>
  <sheetData>
    <row r="1" spans="2:13" ht="14.25" thickBo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13" ht="22.5" customHeight="1" thickBot="1">
      <c r="B2" s="125" t="s">
        <v>110</v>
      </c>
      <c r="C2" s="341"/>
      <c r="D2" s="342"/>
      <c r="E2" s="342"/>
      <c r="F2" s="343"/>
      <c r="G2" s="69"/>
      <c r="H2" s="125" t="s">
        <v>111</v>
      </c>
      <c r="I2" s="341"/>
      <c r="J2" s="342"/>
      <c r="K2" s="342"/>
      <c r="L2" s="343"/>
      <c r="M2" s="69"/>
    </row>
    <row r="3" spans="2:13" ht="6" customHeight="1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ht="13.5">
      <c r="B4" s="69"/>
      <c r="C4" s="69"/>
      <c r="D4" s="69"/>
      <c r="E4" s="69"/>
      <c r="F4" s="69"/>
      <c r="G4" s="69"/>
      <c r="H4" s="69"/>
      <c r="I4" s="350"/>
      <c r="J4" s="247"/>
      <c r="K4" s="69"/>
      <c r="L4" s="351" t="s">
        <v>163</v>
      </c>
      <c r="M4" s="69"/>
    </row>
    <row r="5" spans="2:13" ht="14.25" thickBot="1">
      <c r="B5" s="69"/>
      <c r="C5" s="69"/>
      <c r="D5" s="69"/>
      <c r="E5" s="69"/>
      <c r="F5" s="69"/>
      <c r="G5" s="69"/>
      <c r="H5" s="69"/>
      <c r="I5" s="350"/>
      <c r="J5" s="247"/>
      <c r="K5" s="69"/>
      <c r="L5" s="352"/>
      <c r="M5" s="69"/>
    </row>
    <row r="6" spans="2:13" ht="6.75" customHeight="1" thickBo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2:13" ht="199.5" customHeight="1" thickBot="1">
      <c r="B7" s="124" t="s">
        <v>215</v>
      </c>
      <c r="C7" s="344" t="s">
        <v>216</v>
      </c>
      <c r="D7" s="345"/>
      <c r="E7" s="346"/>
      <c r="F7" s="346"/>
      <c r="G7" s="346"/>
      <c r="H7" s="346"/>
      <c r="I7" s="346"/>
      <c r="J7" s="346"/>
      <c r="K7" s="346"/>
      <c r="L7" s="347"/>
      <c r="M7" s="69"/>
    </row>
    <row r="8" spans="2:13" ht="14.25" thickBot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69"/>
    </row>
    <row r="9" spans="2:13" ht="120" customHeight="1" thickBot="1">
      <c r="B9" s="348" t="s">
        <v>211</v>
      </c>
      <c r="C9" s="256" t="s">
        <v>212</v>
      </c>
      <c r="D9" s="344" t="s">
        <v>269</v>
      </c>
      <c r="E9" s="345"/>
      <c r="F9" s="345"/>
      <c r="G9" s="345"/>
      <c r="H9" s="345"/>
      <c r="I9" s="345"/>
      <c r="J9" s="345"/>
      <c r="K9" s="345"/>
      <c r="L9" s="353"/>
      <c r="M9" s="69"/>
    </row>
    <row r="10" spans="2:13" ht="120" customHeight="1" thickBot="1">
      <c r="B10" s="349"/>
      <c r="C10" s="256" t="s">
        <v>213</v>
      </c>
      <c r="D10" s="354" t="s">
        <v>270</v>
      </c>
      <c r="E10" s="355"/>
      <c r="F10" s="355"/>
      <c r="G10" s="355"/>
      <c r="H10" s="355"/>
      <c r="I10" s="355"/>
      <c r="J10" s="355"/>
      <c r="K10" s="355"/>
      <c r="L10" s="356"/>
      <c r="M10" s="69"/>
    </row>
    <row r="11" spans="2:13" ht="13.5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2:13" ht="13.5">
      <c r="B12" s="69" t="s">
        <v>214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2:13" ht="13.5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2:13" ht="13.5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2:13" ht="13.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2:13" ht="13.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2:13" ht="13.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2:13" ht="13.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 ht="13.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13" ht="13.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 ht="13.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 ht="13.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 ht="13.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 ht="13.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 ht="13.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 ht="13.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3.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 ht="13.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 ht="13.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 ht="13.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</sheetData>
  <sheetProtection password="CE4D" sheet="1" objects="1" scenarios="1"/>
  <mergeCells count="8">
    <mergeCell ref="I2:L2"/>
    <mergeCell ref="C7:L7"/>
    <mergeCell ref="B9:B10"/>
    <mergeCell ref="C2:F2"/>
    <mergeCell ref="I4:I5"/>
    <mergeCell ref="L4:L5"/>
    <mergeCell ref="D9:L9"/>
    <mergeCell ref="D10:L10"/>
  </mergeCells>
  <printOptions/>
  <pageMargins left="0.5905511811023623" right="0.3937007874015748" top="0.3937007874015748" bottom="0.7874015748031497" header="0.5118110236220472" footer="0.3937007874015748"/>
  <pageSetup fitToHeight="1" fitToWidth="1" orientation="portrait" paperSize="9" scale="90" r:id="rId1"/>
  <headerFooter alignWithMargins="0">
    <oddFooter>&amp;C1&amp;R&amp;8平成28年度　木造耐力壁ジャパンカップ材料・加工データシート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showGridLines="0" zoomScale="85" zoomScaleNormal="85" zoomScalePageLayoutView="0" workbookViewId="0" topLeftCell="A1">
      <selection activeCell="B4" sqref="B4"/>
    </sheetView>
  </sheetViews>
  <sheetFormatPr defaultColWidth="9.00390625" defaultRowHeight="13.5"/>
  <cols>
    <col min="1" max="1" width="0.875" style="0" customWidth="1"/>
    <col min="2" max="3" width="11.875" style="0" customWidth="1"/>
    <col min="4" max="4" width="0" style="0" hidden="1" customWidth="1"/>
    <col min="5" max="5" width="11.875" style="0" customWidth="1"/>
    <col min="6" max="6" width="0.6171875" style="0" customWidth="1"/>
    <col min="7" max="8" width="11.875" style="0" customWidth="1"/>
    <col min="9" max="9" width="0.74609375" style="0" customWidth="1"/>
    <col min="10" max="11" width="11.875" style="0" customWidth="1"/>
    <col min="12" max="13" width="12.625" style="0" customWidth="1"/>
    <col min="14" max="14" width="13.125" style="0" customWidth="1"/>
  </cols>
  <sheetData>
    <row r="1" ht="9" customHeight="1" thickBot="1">
      <c r="B1" s="69"/>
    </row>
    <row r="2" spans="2:13" ht="22.5" customHeight="1" thickBot="1">
      <c r="B2" s="61" t="s">
        <v>110</v>
      </c>
      <c r="C2" s="380">
        <f>'耐力壁概要'!C2</f>
        <v>0</v>
      </c>
      <c r="D2" s="381"/>
      <c r="E2" s="381"/>
      <c r="F2" s="381"/>
      <c r="G2" s="382"/>
      <c r="J2" s="61" t="s">
        <v>111</v>
      </c>
      <c r="K2" s="380">
        <f>'耐力壁概要'!I2</f>
        <v>0</v>
      </c>
      <c r="L2" s="381"/>
      <c r="M2" s="382"/>
    </row>
    <row r="3" spans="2:14" ht="10.5" customHeight="1">
      <c r="B3" s="26"/>
      <c r="C3" s="210"/>
      <c r="D3" s="210"/>
      <c r="E3" s="210"/>
      <c r="F3" s="210"/>
      <c r="G3" s="210"/>
      <c r="H3" s="67"/>
      <c r="I3" s="67"/>
      <c r="J3" s="26"/>
      <c r="K3" s="210"/>
      <c r="L3" s="210"/>
      <c r="M3" s="210"/>
      <c r="N3" s="67"/>
    </row>
    <row r="4" ht="15" customHeight="1">
      <c r="B4" s="205" t="s">
        <v>252</v>
      </c>
    </row>
    <row r="5" ht="15" customHeight="1" thickBot="1">
      <c r="B5" s="205" t="s">
        <v>253</v>
      </c>
    </row>
    <row r="6" spans="2:14" ht="15" customHeight="1">
      <c r="B6" s="208" t="s">
        <v>314</v>
      </c>
      <c r="M6" s="383" t="s">
        <v>163</v>
      </c>
      <c r="N6" s="385" t="s">
        <v>98</v>
      </c>
    </row>
    <row r="7" spans="13:14" ht="14.25" thickBot="1">
      <c r="M7" s="384"/>
      <c r="N7" s="386"/>
    </row>
    <row r="8" spans="2:14" ht="14.25" thickBot="1">
      <c r="B8" s="207" t="s">
        <v>251</v>
      </c>
      <c r="C8" s="38"/>
      <c r="D8" s="38"/>
      <c r="E8" s="38"/>
      <c r="F8" s="38"/>
      <c r="G8" s="1"/>
      <c r="H8" s="38"/>
      <c r="I8" s="38"/>
      <c r="J8" s="106"/>
      <c r="K8" s="38"/>
      <c r="L8" s="38"/>
      <c r="M8" s="49"/>
      <c r="N8" s="49"/>
    </row>
    <row r="9" spans="2:14" ht="13.5">
      <c r="B9" s="398" t="s">
        <v>85</v>
      </c>
      <c r="C9" s="400" t="s">
        <v>35</v>
      </c>
      <c r="D9" s="401"/>
      <c r="E9" s="401"/>
      <c r="F9" s="401"/>
      <c r="G9" s="402"/>
      <c r="H9" s="400" t="s">
        <v>36</v>
      </c>
      <c r="I9" s="401"/>
      <c r="J9" s="402"/>
      <c r="K9" s="409" t="s">
        <v>37</v>
      </c>
      <c r="L9" s="411" t="s">
        <v>83</v>
      </c>
      <c r="M9" s="413" t="s">
        <v>154</v>
      </c>
      <c r="N9" s="387" t="s">
        <v>19</v>
      </c>
    </row>
    <row r="10" spans="2:14" ht="14.25" thickBot="1">
      <c r="B10" s="399"/>
      <c r="C10" s="403"/>
      <c r="D10" s="404"/>
      <c r="E10" s="404"/>
      <c r="F10" s="404"/>
      <c r="G10" s="405"/>
      <c r="H10" s="406"/>
      <c r="I10" s="407"/>
      <c r="J10" s="408"/>
      <c r="K10" s="410"/>
      <c r="L10" s="412"/>
      <c r="M10" s="414"/>
      <c r="N10" s="388"/>
    </row>
    <row r="11" spans="2:14" ht="15" customHeight="1">
      <c r="B11" s="389" t="s">
        <v>86</v>
      </c>
      <c r="C11" s="390" t="s">
        <v>39</v>
      </c>
      <c r="D11" s="391"/>
      <c r="E11" s="391"/>
      <c r="F11" s="391"/>
      <c r="G11" s="391"/>
      <c r="H11" s="394"/>
      <c r="I11" s="394"/>
      <c r="J11" s="394"/>
      <c r="K11" s="280"/>
      <c r="L11" s="395">
        <f>SUM(K11:K16)</f>
        <v>0</v>
      </c>
      <c r="M11" s="396">
        <v>50</v>
      </c>
      <c r="N11" s="397">
        <f>L11*M11</f>
        <v>0</v>
      </c>
    </row>
    <row r="12" spans="2:14" ht="15" customHeight="1">
      <c r="B12" s="368"/>
      <c r="C12" s="392"/>
      <c r="D12" s="393"/>
      <c r="E12" s="393"/>
      <c r="F12" s="393"/>
      <c r="G12" s="393"/>
      <c r="H12" s="365"/>
      <c r="I12" s="365"/>
      <c r="J12" s="365"/>
      <c r="K12" s="281"/>
      <c r="L12" s="358"/>
      <c r="M12" s="360"/>
      <c r="N12" s="363"/>
    </row>
    <row r="13" spans="2:14" ht="15" customHeight="1">
      <c r="B13" s="368"/>
      <c r="C13" s="392"/>
      <c r="D13" s="393"/>
      <c r="E13" s="393"/>
      <c r="F13" s="393"/>
      <c r="G13" s="393"/>
      <c r="H13" s="365"/>
      <c r="I13" s="365"/>
      <c r="J13" s="365"/>
      <c r="K13" s="281"/>
      <c r="L13" s="358"/>
      <c r="M13" s="360"/>
      <c r="N13" s="363"/>
    </row>
    <row r="14" spans="2:14" ht="15" customHeight="1">
      <c r="B14" s="368"/>
      <c r="C14" s="392"/>
      <c r="D14" s="393"/>
      <c r="E14" s="393"/>
      <c r="F14" s="393"/>
      <c r="G14" s="393"/>
      <c r="H14" s="365"/>
      <c r="I14" s="365"/>
      <c r="J14" s="365"/>
      <c r="K14" s="281"/>
      <c r="L14" s="358"/>
      <c r="M14" s="360"/>
      <c r="N14" s="363"/>
    </row>
    <row r="15" spans="2:14" ht="15" customHeight="1">
      <c r="B15" s="368"/>
      <c r="C15" s="392"/>
      <c r="D15" s="393"/>
      <c r="E15" s="393"/>
      <c r="F15" s="393"/>
      <c r="G15" s="393"/>
      <c r="H15" s="365"/>
      <c r="I15" s="365"/>
      <c r="J15" s="365"/>
      <c r="K15" s="281"/>
      <c r="L15" s="358"/>
      <c r="M15" s="360"/>
      <c r="N15" s="363"/>
    </row>
    <row r="16" spans="2:14" ht="15" customHeight="1">
      <c r="B16" s="369"/>
      <c r="C16" s="392"/>
      <c r="D16" s="393"/>
      <c r="E16" s="393"/>
      <c r="F16" s="393"/>
      <c r="G16" s="393"/>
      <c r="H16" s="366"/>
      <c r="I16" s="366"/>
      <c r="J16" s="366"/>
      <c r="K16" s="282"/>
      <c r="L16" s="359"/>
      <c r="M16" s="360"/>
      <c r="N16" s="364"/>
    </row>
    <row r="17" spans="2:14" ht="15" customHeight="1">
      <c r="B17" s="367" t="s">
        <v>87</v>
      </c>
      <c r="C17" s="392" t="s">
        <v>40</v>
      </c>
      <c r="D17" s="393"/>
      <c r="E17" s="393"/>
      <c r="F17" s="393"/>
      <c r="G17" s="393"/>
      <c r="H17" s="379"/>
      <c r="I17" s="379"/>
      <c r="J17" s="379"/>
      <c r="K17" s="283"/>
      <c r="L17" s="357">
        <f>SUM(K17:K19)</f>
        <v>0</v>
      </c>
      <c r="M17" s="415">
        <v>150</v>
      </c>
      <c r="N17" s="362">
        <f>L17*M17</f>
        <v>0</v>
      </c>
    </row>
    <row r="18" spans="2:14" ht="15" customHeight="1">
      <c r="B18" s="368"/>
      <c r="C18" s="392"/>
      <c r="D18" s="393"/>
      <c r="E18" s="393"/>
      <c r="F18" s="393"/>
      <c r="G18" s="393"/>
      <c r="H18" s="365"/>
      <c r="I18" s="365"/>
      <c r="J18" s="365"/>
      <c r="K18" s="281"/>
      <c r="L18" s="358"/>
      <c r="M18" s="360"/>
      <c r="N18" s="363"/>
    </row>
    <row r="19" spans="2:14" ht="15" customHeight="1">
      <c r="B19" s="369"/>
      <c r="C19" s="392"/>
      <c r="D19" s="393"/>
      <c r="E19" s="393"/>
      <c r="F19" s="393"/>
      <c r="G19" s="393"/>
      <c r="H19" s="366"/>
      <c r="I19" s="366"/>
      <c r="J19" s="366"/>
      <c r="K19" s="282"/>
      <c r="L19" s="359"/>
      <c r="M19" s="361"/>
      <c r="N19" s="364"/>
    </row>
    <row r="20" spans="2:14" ht="15" customHeight="1">
      <c r="B20" s="367" t="s">
        <v>88</v>
      </c>
      <c r="C20" s="370" t="s">
        <v>267</v>
      </c>
      <c r="D20" s="253"/>
      <c r="E20" s="373" t="s">
        <v>265</v>
      </c>
      <c r="F20" s="373"/>
      <c r="G20" s="374"/>
      <c r="H20" s="379"/>
      <c r="I20" s="379"/>
      <c r="J20" s="379"/>
      <c r="K20" s="283"/>
      <c r="L20" s="357">
        <f>SUM(K20:K22)</f>
        <v>0</v>
      </c>
      <c r="M20" s="360">
        <f>M11*2</f>
        <v>100</v>
      </c>
      <c r="N20" s="362">
        <f>L20*M20</f>
        <v>0</v>
      </c>
    </row>
    <row r="21" spans="2:14" ht="15" customHeight="1">
      <c r="B21" s="368"/>
      <c r="C21" s="371"/>
      <c r="D21" s="253"/>
      <c r="E21" s="375"/>
      <c r="F21" s="375"/>
      <c r="G21" s="376"/>
      <c r="H21" s="365"/>
      <c r="I21" s="365"/>
      <c r="J21" s="365"/>
      <c r="K21" s="281"/>
      <c r="L21" s="358"/>
      <c r="M21" s="360"/>
      <c r="N21" s="363"/>
    </row>
    <row r="22" spans="2:14" ht="15" customHeight="1">
      <c r="B22" s="368"/>
      <c r="C22" s="371"/>
      <c r="D22" s="253"/>
      <c r="E22" s="377"/>
      <c r="F22" s="377"/>
      <c r="G22" s="378"/>
      <c r="H22" s="366"/>
      <c r="I22" s="366"/>
      <c r="J22" s="366"/>
      <c r="K22" s="282"/>
      <c r="L22" s="359"/>
      <c r="M22" s="361"/>
      <c r="N22" s="364"/>
    </row>
    <row r="23" spans="2:14" ht="15" customHeight="1">
      <c r="B23" s="368"/>
      <c r="C23" s="371"/>
      <c r="D23" s="253"/>
      <c r="E23" s="373" t="s">
        <v>266</v>
      </c>
      <c r="F23" s="373"/>
      <c r="G23" s="374"/>
      <c r="H23" s="379"/>
      <c r="I23" s="379"/>
      <c r="J23" s="379"/>
      <c r="K23" s="283"/>
      <c r="L23" s="357">
        <f>SUM(K23:K25)</f>
        <v>0</v>
      </c>
      <c r="M23" s="360">
        <f>M17*2</f>
        <v>300</v>
      </c>
      <c r="N23" s="362">
        <f>L23*M23</f>
        <v>0</v>
      </c>
    </row>
    <row r="24" spans="2:14" ht="15" customHeight="1">
      <c r="B24" s="368"/>
      <c r="C24" s="371"/>
      <c r="D24" s="253"/>
      <c r="E24" s="375"/>
      <c r="F24" s="375"/>
      <c r="G24" s="376"/>
      <c r="H24" s="365"/>
      <c r="I24" s="365"/>
      <c r="J24" s="365"/>
      <c r="K24" s="281"/>
      <c r="L24" s="358"/>
      <c r="M24" s="360"/>
      <c r="N24" s="363"/>
    </row>
    <row r="25" spans="2:14" ht="15" customHeight="1">
      <c r="B25" s="369"/>
      <c r="C25" s="372"/>
      <c r="D25" s="253"/>
      <c r="E25" s="377"/>
      <c r="F25" s="377"/>
      <c r="G25" s="378"/>
      <c r="H25" s="366"/>
      <c r="I25" s="366"/>
      <c r="J25" s="366"/>
      <c r="K25" s="282"/>
      <c r="L25" s="359"/>
      <c r="M25" s="361"/>
      <c r="N25" s="364"/>
    </row>
    <row r="26" spans="2:14" ht="15" customHeight="1">
      <c r="B26" s="367" t="s">
        <v>89</v>
      </c>
      <c r="C26" s="370" t="s">
        <v>41</v>
      </c>
      <c r="D26" s="253"/>
      <c r="E26" s="373" t="s">
        <v>265</v>
      </c>
      <c r="F26" s="373"/>
      <c r="G26" s="374"/>
      <c r="H26" s="379"/>
      <c r="I26" s="379"/>
      <c r="J26" s="379"/>
      <c r="K26" s="283"/>
      <c r="L26" s="357">
        <f>SUM(K26:K28)</f>
        <v>0</v>
      </c>
      <c r="M26" s="360">
        <f>M11*3</f>
        <v>150</v>
      </c>
      <c r="N26" s="362">
        <f>L26*M26</f>
        <v>0</v>
      </c>
    </row>
    <row r="27" spans="2:14" ht="15" customHeight="1">
      <c r="B27" s="368"/>
      <c r="C27" s="371"/>
      <c r="D27" s="253"/>
      <c r="E27" s="375"/>
      <c r="F27" s="375"/>
      <c r="G27" s="376"/>
      <c r="H27" s="365"/>
      <c r="I27" s="365"/>
      <c r="J27" s="365"/>
      <c r="K27" s="281"/>
      <c r="L27" s="358"/>
      <c r="M27" s="360"/>
      <c r="N27" s="363"/>
    </row>
    <row r="28" spans="2:14" ht="15" customHeight="1">
      <c r="B28" s="368"/>
      <c r="C28" s="371"/>
      <c r="D28" s="253"/>
      <c r="E28" s="377"/>
      <c r="F28" s="377"/>
      <c r="G28" s="378"/>
      <c r="H28" s="366"/>
      <c r="I28" s="366"/>
      <c r="J28" s="366"/>
      <c r="K28" s="282"/>
      <c r="L28" s="359"/>
      <c r="M28" s="361"/>
      <c r="N28" s="364"/>
    </row>
    <row r="29" spans="2:14" ht="15" customHeight="1">
      <c r="B29" s="368"/>
      <c r="C29" s="371"/>
      <c r="D29" s="253"/>
      <c r="E29" s="373" t="s">
        <v>266</v>
      </c>
      <c r="F29" s="373"/>
      <c r="G29" s="374"/>
      <c r="H29" s="379"/>
      <c r="I29" s="379"/>
      <c r="J29" s="379"/>
      <c r="K29" s="283"/>
      <c r="L29" s="357">
        <f>SUM(K29:K31)</f>
        <v>0</v>
      </c>
      <c r="M29" s="360">
        <f>M17*3</f>
        <v>450</v>
      </c>
      <c r="N29" s="362">
        <f>L29*M29</f>
        <v>0</v>
      </c>
    </row>
    <row r="30" spans="2:14" ht="15" customHeight="1">
      <c r="B30" s="368"/>
      <c r="C30" s="371"/>
      <c r="D30" s="253"/>
      <c r="E30" s="375"/>
      <c r="F30" s="375"/>
      <c r="G30" s="376"/>
      <c r="H30" s="365"/>
      <c r="I30" s="365"/>
      <c r="J30" s="365"/>
      <c r="K30" s="281"/>
      <c r="L30" s="358"/>
      <c r="M30" s="360"/>
      <c r="N30" s="363"/>
    </row>
    <row r="31" spans="2:14" ht="15" customHeight="1">
      <c r="B31" s="369"/>
      <c r="C31" s="372"/>
      <c r="D31" s="253"/>
      <c r="E31" s="377"/>
      <c r="F31" s="377"/>
      <c r="G31" s="378"/>
      <c r="H31" s="366"/>
      <c r="I31" s="366"/>
      <c r="J31" s="366"/>
      <c r="K31" s="282"/>
      <c r="L31" s="359"/>
      <c r="M31" s="361"/>
      <c r="N31" s="364"/>
    </row>
    <row r="32" spans="2:14" ht="15" customHeight="1">
      <c r="B32" s="367" t="s">
        <v>90</v>
      </c>
      <c r="C32" s="392" t="s">
        <v>42</v>
      </c>
      <c r="D32" s="393"/>
      <c r="E32" s="393"/>
      <c r="F32" s="393"/>
      <c r="G32" s="393"/>
      <c r="H32" s="379"/>
      <c r="I32" s="379"/>
      <c r="J32" s="379"/>
      <c r="K32" s="283"/>
      <c r="L32" s="357">
        <f>SUM(K32:K34)</f>
        <v>0</v>
      </c>
      <c r="M32" s="360">
        <v>2000</v>
      </c>
      <c r="N32" s="362">
        <f>L32*M32</f>
        <v>0</v>
      </c>
    </row>
    <row r="33" spans="2:14" ht="15" customHeight="1">
      <c r="B33" s="368"/>
      <c r="C33" s="392"/>
      <c r="D33" s="393"/>
      <c r="E33" s="393"/>
      <c r="F33" s="393"/>
      <c r="G33" s="393"/>
      <c r="H33" s="365"/>
      <c r="I33" s="365"/>
      <c r="J33" s="365"/>
      <c r="K33" s="281"/>
      <c r="L33" s="358"/>
      <c r="M33" s="360"/>
      <c r="N33" s="363"/>
    </row>
    <row r="34" spans="2:14" ht="15" customHeight="1">
      <c r="B34" s="369"/>
      <c r="C34" s="392"/>
      <c r="D34" s="393"/>
      <c r="E34" s="393"/>
      <c r="F34" s="393"/>
      <c r="G34" s="393"/>
      <c r="H34" s="366"/>
      <c r="I34" s="366"/>
      <c r="J34" s="366"/>
      <c r="K34" s="282"/>
      <c r="L34" s="359"/>
      <c r="M34" s="361"/>
      <c r="N34" s="364"/>
    </row>
    <row r="35" spans="2:14" ht="15" customHeight="1">
      <c r="B35" s="367" t="s">
        <v>91</v>
      </c>
      <c r="C35" s="392" t="s">
        <v>43</v>
      </c>
      <c r="D35" s="393"/>
      <c r="E35" s="393"/>
      <c r="F35" s="393"/>
      <c r="G35" s="393"/>
      <c r="H35" s="379"/>
      <c r="I35" s="379"/>
      <c r="J35" s="379"/>
      <c r="K35" s="283"/>
      <c r="L35" s="357">
        <f>SUM(K35:K37)</f>
        <v>0</v>
      </c>
      <c r="M35" s="360">
        <v>8000</v>
      </c>
      <c r="N35" s="362">
        <f>L35*M35</f>
        <v>0</v>
      </c>
    </row>
    <row r="36" spans="2:14" ht="15" customHeight="1">
      <c r="B36" s="368"/>
      <c r="C36" s="392"/>
      <c r="D36" s="393"/>
      <c r="E36" s="393"/>
      <c r="F36" s="393"/>
      <c r="G36" s="393"/>
      <c r="H36" s="365"/>
      <c r="I36" s="365"/>
      <c r="J36" s="365"/>
      <c r="K36" s="281"/>
      <c r="L36" s="358"/>
      <c r="M36" s="360"/>
      <c r="N36" s="363"/>
    </row>
    <row r="37" spans="2:14" ht="15" customHeight="1">
      <c r="B37" s="369"/>
      <c r="C37" s="392"/>
      <c r="D37" s="393"/>
      <c r="E37" s="393"/>
      <c r="F37" s="393"/>
      <c r="G37" s="393"/>
      <c r="H37" s="366"/>
      <c r="I37" s="366"/>
      <c r="J37" s="366"/>
      <c r="K37" s="282"/>
      <c r="L37" s="359"/>
      <c r="M37" s="361"/>
      <c r="N37" s="364"/>
    </row>
    <row r="38" spans="2:14" ht="15" customHeight="1">
      <c r="B38" s="367" t="s">
        <v>92</v>
      </c>
      <c r="C38" s="392" t="s">
        <v>109</v>
      </c>
      <c r="D38" s="393"/>
      <c r="E38" s="393"/>
      <c r="F38" s="393"/>
      <c r="G38" s="393"/>
      <c r="H38" s="379"/>
      <c r="I38" s="379"/>
      <c r="J38" s="379"/>
      <c r="K38" s="283"/>
      <c r="L38" s="357">
        <f>SUM(K38:K40)</f>
        <v>0</v>
      </c>
      <c r="M38" s="360">
        <v>50</v>
      </c>
      <c r="N38" s="362">
        <f>L38*M38</f>
        <v>0</v>
      </c>
    </row>
    <row r="39" spans="2:14" ht="15" customHeight="1">
      <c r="B39" s="368"/>
      <c r="C39" s="392"/>
      <c r="D39" s="393"/>
      <c r="E39" s="393"/>
      <c r="F39" s="393"/>
      <c r="G39" s="393"/>
      <c r="H39" s="365"/>
      <c r="I39" s="365"/>
      <c r="J39" s="365"/>
      <c r="K39" s="281"/>
      <c r="L39" s="358"/>
      <c r="M39" s="360"/>
      <c r="N39" s="363"/>
    </row>
    <row r="40" spans="2:14" ht="15" customHeight="1">
      <c r="B40" s="369"/>
      <c r="C40" s="392"/>
      <c r="D40" s="393"/>
      <c r="E40" s="393"/>
      <c r="F40" s="393"/>
      <c r="G40" s="393"/>
      <c r="H40" s="366"/>
      <c r="I40" s="366"/>
      <c r="J40" s="366"/>
      <c r="K40" s="282"/>
      <c r="L40" s="359"/>
      <c r="M40" s="361"/>
      <c r="N40" s="364"/>
    </row>
    <row r="41" spans="2:14" ht="15" customHeight="1">
      <c r="B41" s="367" t="s">
        <v>93</v>
      </c>
      <c r="C41" s="392" t="s">
        <v>44</v>
      </c>
      <c r="D41" s="393"/>
      <c r="E41" s="393"/>
      <c r="F41" s="393"/>
      <c r="G41" s="393"/>
      <c r="H41" s="379"/>
      <c r="I41" s="379"/>
      <c r="J41" s="379"/>
      <c r="K41" s="283"/>
      <c r="L41" s="357">
        <f>SUM(K41:K43)</f>
        <v>0</v>
      </c>
      <c r="M41" s="360">
        <v>300</v>
      </c>
      <c r="N41" s="362">
        <f>L41*M41</f>
        <v>0</v>
      </c>
    </row>
    <row r="42" spans="2:14" ht="15" customHeight="1">
      <c r="B42" s="368"/>
      <c r="C42" s="392"/>
      <c r="D42" s="393"/>
      <c r="E42" s="393"/>
      <c r="F42" s="393"/>
      <c r="G42" s="393"/>
      <c r="H42" s="365"/>
      <c r="I42" s="365"/>
      <c r="J42" s="365"/>
      <c r="K42" s="281"/>
      <c r="L42" s="358"/>
      <c r="M42" s="360"/>
      <c r="N42" s="363"/>
    </row>
    <row r="43" spans="2:14" ht="15" customHeight="1">
      <c r="B43" s="369"/>
      <c r="C43" s="392"/>
      <c r="D43" s="393"/>
      <c r="E43" s="393"/>
      <c r="F43" s="393"/>
      <c r="G43" s="393"/>
      <c r="H43" s="366"/>
      <c r="I43" s="366"/>
      <c r="J43" s="366"/>
      <c r="K43" s="282"/>
      <c r="L43" s="359"/>
      <c r="M43" s="361"/>
      <c r="N43" s="364"/>
    </row>
    <row r="44" spans="2:14" ht="15" customHeight="1">
      <c r="B44" s="367" t="s">
        <v>94</v>
      </c>
      <c r="C44" s="392" t="s">
        <v>45</v>
      </c>
      <c r="D44" s="393"/>
      <c r="E44" s="393"/>
      <c r="F44" s="393"/>
      <c r="G44" s="393"/>
      <c r="H44" s="379"/>
      <c r="I44" s="379"/>
      <c r="J44" s="379"/>
      <c r="K44" s="283"/>
      <c r="L44" s="357">
        <f>SUM(K44:K46)</f>
        <v>0</v>
      </c>
      <c r="M44" s="360">
        <v>900</v>
      </c>
      <c r="N44" s="362">
        <f>L44*M44</f>
        <v>0</v>
      </c>
    </row>
    <row r="45" spans="2:14" ht="15" customHeight="1">
      <c r="B45" s="368"/>
      <c r="C45" s="392"/>
      <c r="D45" s="393"/>
      <c r="E45" s="393"/>
      <c r="F45" s="393"/>
      <c r="G45" s="393"/>
      <c r="H45" s="365"/>
      <c r="I45" s="365"/>
      <c r="J45" s="365"/>
      <c r="K45" s="281"/>
      <c r="L45" s="358"/>
      <c r="M45" s="360"/>
      <c r="N45" s="363"/>
    </row>
    <row r="46" spans="2:14" ht="15" customHeight="1">
      <c r="B46" s="369"/>
      <c r="C46" s="392"/>
      <c r="D46" s="393"/>
      <c r="E46" s="393"/>
      <c r="F46" s="393"/>
      <c r="G46" s="393"/>
      <c r="H46" s="366"/>
      <c r="I46" s="366"/>
      <c r="J46" s="366"/>
      <c r="K46" s="282"/>
      <c r="L46" s="359"/>
      <c r="M46" s="361"/>
      <c r="N46" s="364"/>
    </row>
    <row r="47" spans="2:14" ht="15" customHeight="1">
      <c r="B47" s="367" t="s">
        <v>95</v>
      </c>
      <c r="C47" s="392" t="s">
        <v>46</v>
      </c>
      <c r="D47" s="393"/>
      <c r="E47" s="393"/>
      <c r="F47" s="393"/>
      <c r="G47" s="393"/>
      <c r="H47" s="379"/>
      <c r="I47" s="379"/>
      <c r="J47" s="379"/>
      <c r="K47" s="283"/>
      <c r="L47" s="357">
        <f>SUM(K47:K49)</f>
        <v>0</v>
      </c>
      <c r="M47" s="360">
        <v>300</v>
      </c>
      <c r="N47" s="362">
        <f>L47*M47</f>
        <v>0</v>
      </c>
    </row>
    <row r="48" spans="2:14" ht="15" customHeight="1">
      <c r="B48" s="368"/>
      <c r="C48" s="392"/>
      <c r="D48" s="393"/>
      <c r="E48" s="393"/>
      <c r="F48" s="393"/>
      <c r="G48" s="393"/>
      <c r="H48" s="365"/>
      <c r="I48" s="365"/>
      <c r="J48" s="365"/>
      <c r="K48" s="281"/>
      <c r="L48" s="358"/>
      <c r="M48" s="360"/>
      <c r="N48" s="363"/>
    </row>
    <row r="49" spans="2:14" ht="15" customHeight="1">
      <c r="B49" s="369"/>
      <c r="C49" s="392"/>
      <c r="D49" s="393"/>
      <c r="E49" s="393"/>
      <c r="F49" s="393"/>
      <c r="G49" s="393"/>
      <c r="H49" s="366"/>
      <c r="I49" s="366"/>
      <c r="J49" s="366"/>
      <c r="K49" s="282"/>
      <c r="L49" s="359"/>
      <c r="M49" s="361"/>
      <c r="N49" s="364"/>
    </row>
    <row r="50" spans="2:14" ht="15" customHeight="1">
      <c r="B50" s="367" t="s">
        <v>96</v>
      </c>
      <c r="C50" s="416" t="s">
        <v>254</v>
      </c>
      <c r="D50" s="417"/>
      <c r="E50" s="417"/>
      <c r="F50" s="417"/>
      <c r="G50" s="417"/>
      <c r="H50" s="379"/>
      <c r="I50" s="379"/>
      <c r="J50" s="379"/>
      <c r="K50" s="283"/>
      <c r="L50" s="357">
        <f>SUM(K50:K52)</f>
        <v>0</v>
      </c>
      <c r="M50" s="360">
        <v>80000</v>
      </c>
      <c r="N50" s="362">
        <f>L50*M50</f>
        <v>0</v>
      </c>
    </row>
    <row r="51" spans="2:14" ht="15" customHeight="1">
      <c r="B51" s="368"/>
      <c r="C51" s="416"/>
      <c r="D51" s="417"/>
      <c r="E51" s="417"/>
      <c r="F51" s="417"/>
      <c r="G51" s="417"/>
      <c r="H51" s="365"/>
      <c r="I51" s="365"/>
      <c r="J51" s="365"/>
      <c r="K51" s="281"/>
      <c r="L51" s="358"/>
      <c r="M51" s="360"/>
      <c r="N51" s="363"/>
    </row>
    <row r="52" spans="2:14" ht="15" customHeight="1">
      <c r="B52" s="369"/>
      <c r="C52" s="416"/>
      <c r="D52" s="417"/>
      <c r="E52" s="417"/>
      <c r="F52" s="417"/>
      <c r="G52" s="417"/>
      <c r="H52" s="366"/>
      <c r="I52" s="366"/>
      <c r="J52" s="366"/>
      <c r="K52" s="282"/>
      <c r="L52" s="359"/>
      <c r="M52" s="361"/>
      <c r="N52" s="364"/>
    </row>
    <row r="53" spans="2:14" ht="15" customHeight="1">
      <c r="B53" s="367" t="s">
        <v>97</v>
      </c>
      <c r="C53" s="416" t="s">
        <v>49</v>
      </c>
      <c r="D53" s="417"/>
      <c r="E53" s="417"/>
      <c r="F53" s="417"/>
      <c r="G53" s="417"/>
      <c r="H53" s="379"/>
      <c r="I53" s="379"/>
      <c r="J53" s="379"/>
      <c r="K53" s="283"/>
      <c r="L53" s="285"/>
      <c r="M53" s="421" t="s">
        <v>210</v>
      </c>
      <c r="N53" s="289">
        <f>K53*600</f>
        <v>0</v>
      </c>
    </row>
    <row r="54" spans="2:14" ht="15" customHeight="1">
      <c r="B54" s="368"/>
      <c r="C54" s="416"/>
      <c r="D54" s="417"/>
      <c r="E54" s="417"/>
      <c r="F54" s="417"/>
      <c r="G54" s="417"/>
      <c r="H54" s="365"/>
      <c r="I54" s="365"/>
      <c r="J54" s="365"/>
      <c r="K54" s="281"/>
      <c r="L54" s="286"/>
      <c r="M54" s="422"/>
      <c r="N54" s="290">
        <f>K54*600</f>
        <v>0</v>
      </c>
    </row>
    <row r="55" spans="2:14" ht="15" customHeight="1" thickBot="1">
      <c r="B55" s="418"/>
      <c r="C55" s="419"/>
      <c r="D55" s="420"/>
      <c r="E55" s="420"/>
      <c r="F55" s="420"/>
      <c r="G55" s="420"/>
      <c r="H55" s="424"/>
      <c r="I55" s="424"/>
      <c r="J55" s="424"/>
      <c r="K55" s="284"/>
      <c r="L55" s="287"/>
      <c r="M55" s="423"/>
      <c r="N55" s="291">
        <f>K55*600</f>
        <v>0</v>
      </c>
    </row>
    <row r="56" spans="2:14" ht="41.25" customHeight="1" thickBot="1">
      <c r="B56" s="16"/>
      <c r="C56" s="425"/>
      <c r="D56" s="425"/>
      <c r="E56" s="425"/>
      <c r="F56" s="425"/>
      <c r="G56" s="425"/>
      <c r="H56" s="426"/>
      <c r="I56" s="427"/>
      <c r="J56" s="428"/>
      <c r="K56" s="37" t="s">
        <v>302</v>
      </c>
      <c r="L56" s="288">
        <f>SUM($K11:$K55)</f>
        <v>0</v>
      </c>
      <c r="M56" s="278" t="s">
        <v>313</v>
      </c>
      <c r="N56" s="291">
        <f>SUM(N11:N55)</f>
        <v>0</v>
      </c>
    </row>
  </sheetData>
  <sheetProtection password="CE4D" sheet="1" objects="1" scenarios="1"/>
  <mergeCells count="126">
    <mergeCell ref="C56:G56"/>
    <mergeCell ref="H56:J56"/>
    <mergeCell ref="H51:J51"/>
    <mergeCell ref="H52:J52"/>
    <mergeCell ref="B53:B55"/>
    <mergeCell ref="C53:G55"/>
    <mergeCell ref="H53:J53"/>
    <mergeCell ref="M53:M55"/>
    <mergeCell ref="H54:J54"/>
    <mergeCell ref="H55:J55"/>
    <mergeCell ref="M41:M43"/>
    <mergeCell ref="N47:N49"/>
    <mergeCell ref="H48:J48"/>
    <mergeCell ref="H49:J49"/>
    <mergeCell ref="B50:B52"/>
    <mergeCell ref="C50:G52"/>
    <mergeCell ref="H50:J50"/>
    <mergeCell ref="L50:L52"/>
    <mergeCell ref="M50:M52"/>
    <mergeCell ref="N50:N52"/>
    <mergeCell ref="B41:B43"/>
    <mergeCell ref="N41:N43"/>
    <mergeCell ref="H42:J42"/>
    <mergeCell ref="H43:J43"/>
    <mergeCell ref="H44:J44"/>
    <mergeCell ref="L44:L46"/>
    <mergeCell ref="M44:M46"/>
    <mergeCell ref="N44:N46"/>
    <mergeCell ref="H45:J45"/>
    <mergeCell ref="L41:L43"/>
    <mergeCell ref="L35:L37"/>
    <mergeCell ref="M35:M37"/>
    <mergeCell ref="H46:J46"/>
    <mergeCell ref="B47:B49"/>
    <mergeCell ref="C47:G49"/>
    <mergeCell ref="H47:J47"/>
    <mergeCell ref="B44:B46"/>
    <mergeCell ref="C44:G46"/>
    <mergeCell ref="L47:L49"/>
    <mergeCell ref="M47:M49"/>
    <mergeCell ref="H38:J38"/>
    <mergeCell ref="L38:L40"/>
    <mergeCell ref="M38:M40"/>
    <mergeCell ref="N38:N40"/>
    <mergeCell ref="H39:J39"/>
    <mergeCell ref="H40:J40"/>
    <mergeCell ref="H34:J34"/>
    <mergeCell ref="N32:N34"/>
    <mergeCell ref="H33:J33"/>
    <mergeCell ref="C41:G43"/>
    <mergeCell ref="H41:J41"/>
    <mergeCell ref="B38:B40"/>
    <mergeCell ref="C38:G40"/>
    <mergeCell ref="N35:N37"/>
    <mergeCell ref="H36:J36"/>
    <mergeCell ref="H37:J37"/>
    <mergeCell ref="L20:L22"/>
    <mergeCell ref="M20:M22"/>
    <mergeCell ref="B35:B37"/>
    <mergeCell ref="C35:G37"/>
    <mergeCell ref="H35:J35"/>
    <mergeCell ref="B32:B34"/>
    <mergeCell ref="C32:G34"/>
    <mergeCell ref="H32:J32"/>
    <mergeCell ref="L32:L34"/>
    <mergeCell ref="M32:M34"/>
    <mergeCell ref="H14:J14"/>
    <mergeCell ref="M17:M19"/>
    <mergeCell ref="L26:L28"/>
    <mergeCell ref="N17:N19"/>
    <mergeCell ref="H18:J18"/>
    <mergeCell ref="H19:J19"/>
    <mergeCell ref="N20:N22"/>
    <mergeCell ref="N23:N25"/>
    <mergeCell ref="M26:M28"/>
    <mergeCell ref="N26:N28"/>
    <mergeCell ref="B9:B10"/>
    <mergeCell ref="C9:G10"/>
    <mergeCell ref="H9:J10"/>
    <mergeCell ref="L17:L19"/>
    <mergeCell ref="B17:B19"/>
    <mergeCell ref="C17:G19"/>
    <mergeCell ref="H17:J17"/>
    <mergeCell ref="K9:K10"/>
    <mergeCell ref="L9:L10"/>
    <mergeCell ref="H13:J13"/>
    <mergeCell ref="N6:N7"/>
    <mergeCell ref="N9:N10"/>
    <mergeCell ref="B11:B16"/>
    <mergeCell ref="C11:G16"/>
    <mergeCell ref="H11:J11"/>
    <mergeCell ref="L11:L16"/>
    <mergeCell ref="M11:M16"/>
    <mergeCell ref="N11:N16"/>
    <mergeCell ref="H12:J12"/>
    <mergeCell ref="H16:J16"/>
    <mergeCell ref="H23:J23"/>
    <mergeCell ref="H24:J24"/>
    <mergeCell ref="H25:J25"/>
    <mergeCell ref="C2:G2"/>
    <mergeCell ref="K2:M2"/>
    <mergeCell ref="M6:M7"/>
    <mergeCell ref="L23:L25"/>
    <mergeCell ref="M23:M25"/>
    <mergeCell ref="M9:M10"/>
    <mergeCell ref="H15:J15"/>
    <mergeCell ref="H28:J28"/>
    <mergeCell ref="E29:G31"/>
    <mergeCell ref="H29:J29"/>
    <mergeCell ref="B20:B25"/>
    <mergeCell ref="C20:C25"/>
    <mergeCell ref="E20:G22"/>
    <mergeCell ref="H20:J20"/>
    <mergeCell ref="H21:J21"/>
    <mergeCell ref="H22:J22"/>
    <mergeCell ref="E23:G25"/>
    <mergeCell ref="L29:L31"/>
    <mergeCell ref="M29:M31"/>
    <mergeCell ref="N29:N31"/>
    <mergeCell ref="H30:J30"/>
    <mergeCell ref="H31:J31"/>
    <mergeCell ref="B26:B31"/>
    <mergeCell ref="C26:C31"/>
    <mergeCell ref="E26:G28"/>
    <mergeCell ref="H26:J26"/>
    <mergeCell ref="H27:J27"/>
  </mergeCells>
  <printOptions/>
  <pageMargins left="0.5905511811023623" right="0.3937007874015748" top="0.3937007874015748" bottom="0.5905511811023623" header="0.31496062992125984" footer="0.3937007874015748"/>
  <pageSetup fitToHeight="1" fitToWidth="1" orientation="portrait" paperSize="9" scale="76" r:id="rId1"/>
  <headerFooter>
    <oddFooter>&amp;C2&amp;R平成28年度　木造耐力壁ジャパンカップ材料・加工データシート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2"/>
  <sheetViews>
    <sheetView showGridLines="0" zoomScale="85" zoomScaleNormal="85" zoomScalePageLayoutView="0" workbookViewId="0" topLeftCell="A1">
      <selection activeCell="H35" sqref="H35"/>
    </sheetView>
  </sheetViews>
  <sheetFormatPr defaultColWidth="9.00390625" defaultRowHeight="13.5"/>
  <cols>
    <col min="1" max="1" width="0.875" style="0" customWidth="1"/>
    <col min="2" max="3" width="11.875" style="0" customWidth="1"/>
    <col min="4" max="4" width="0.2421875" style="0" hidden="1" customWidth="1"/>
    <col min="5" max="5" width="11.875" style="0" customWidth="1"/>
    <col min="6" max="6" width="0.6171875" style="0" customWidth="1"/>
    <col min="7" max="8" width="11.875" style="0" customWidth="1"/>
    <col min="9" max="9" width="0.74609375" style="0" customWidth="1"/>
    <col min="10" max="11" width="11.875" style="0" customWidth="1"/>
    <col min="12" max="13" width="12.625" style="0" customWidth="1"/>
    <col min="14" max="14" width="13.125" style="0" customWidth="1"/>
    <col min="15" max="15" width="1.37890625" style="0" customWidth="1"/>
  </cols>
  <sheetData>
    <row r="1" ht="9" customHeight="1" thickBot="1">
      <c r="B1" s="69"/>
    </row>
    <row r="2" spans="2:13" ht="22.5" customHeight="1" thickBot="1">
      <c r="B2" s="61" t="s">
        <v>110</v>
      </c>
      <c r="C2" s="380">
        <f>'耐力壁概要'!C2</f>
        <v>0</v>
      </c>
      <c r="D2" s="381"/>
      <c r="E2" s="381"/>
      <c r="F2" s="381"/>
      <c r="G2" s="382"/>
      <c r="J2" s="61" t="s">
        <v>111</v>
      </c>
      <c r="K2" s="380">
        <f>'耐力壁概要'!I2</f>
        <v>0</v>
      </c>
      <c r="L2" s="381"/>
      <c r="M2" s="382"/>
    </row>
    <row r="3" ht="9" customHeight="1" thickBot="1"/>
    <row r="4" spans="2:16" ht="33.75" customHeight="1" thickBot="1">
      <c r="B4" s="206"/>
      <c r="C4" s="507" t="s">
        <v>250</v>
      </c>
      <c r="D4" s="479"/>
      <c r="E4" s="479"/>
      <c r="F4" s="472"/>
      <c r="G4" s="504">
        <f>'加力前環境負荷費算定シート'!N56</f>
        <v>0</v>
      </c>
      <c r="H4" s="505"/>
      <c r="I4" s="506"/>
      <c r="J4" s="432" t="s">
        <v>301</v>
      </c>
      <c r="K4" s="433"/>
      <c r="L4" s="433"/>
      <c r="M4" s="433"/>
      <c r="P4" s="273"/>
    </row>
    <row r="5" ht="9" customHeight="1" thickBot="1"/>
    <row r="6" spans="5:14" ht="17.25" customHeight="1">
      <c r="E6" s="521" t="s">
        <v>167</v>
      </c>
      <c r="F6" s="522"/>
      <c r="G6" s="523"/>
      <c r="H6" s="527">
        <f>IF(M14=0,0,M14/(N20/10000))</f>
        <v>0</v>
      </c>
      <c r="I6" s="528"/>
      <c r="J6" s="529"/>
      <c r="L6" s="439" t="s">
        <v>163</v>
      </c>
      <c r="M6" s="64" t="s">
        <v>98</v>
      </c>
      <c r="N6" s="437" t="s">
        <v>98</v>
      </c>
    </row>
    <row r="7" spans="5:14" ht="17.25" customHeight="1" thickBot="1">
      <c r="E7" s="524"/>
      <c r="F7" s="525"/>
      <c r="G7" s="526"/>
      <c r="H7" s="530"/>
      <c r="I7" s="531"/>
      <c r="J7" s="532"/>
      <c r="L7" s="440"/>
      <c r="M7" s="65" t="s">
        <v>166</v>
      </c>
      <c r="N7" s="438"/>
    </row>
    <row r="8" ht="3" customHeight="1"/>
    <row r="9" spans="2:9" s="38" customFormat="1" ht="14.25" thickBot="1">
      <c r="B9" s="103" t="s">
        <v>63</v>
      </c>
      <c r="E9" s="104"/>
      <c r="F9" s="104"/>
      <c r="G9" s="105" t="s">
        <v>181</v>
      </c>
      <c r="H9" s="104"/>
      <c r="I9" s="105"/>
    </row>
    <row r="10" spans="2:13" ht="19.5" customHeight="1" thickBot="1">
      <c r="B10" s="492" t="s">
        <v>158</v>
      </c>
      <c r="C10" s="482" t="s">
        <v>159</v>
      </c>
      <c r="D10" s="59"/>
      <c r="E10" s="492" t="s">
        <v>209</v>
      </c>
      <c r="F10" s="59"/>
      <c r="G10" s="94"/>
      <c r="H10" s="535" t="s">
        <v>64</v>
      </c>
      <c r="I10" s="536"/>
      <c r="J10" s="107" t="s">
        <v>65</v>
      </c>
      <c r="K10" s="107" t="s">
        <v>66</v>
      </c>
      <c r="L10" s="108" t="s">
        <v>38</v>
      </c>
      <c r="M10" s="443" t="s">
        <v>180</v>
      </c>
    </row>
    <row r="11" spans="2:13" ht="19.5" customHeight="1" thickBot="1">
      <c r="B11" s="492"/>
      <c r="C11" s="482"/>
      <c r="D11" s="35"/>
      <c r="E11" s="493"/>
      <c r="F11" s="35"/>
      <c r="G11" s="63" t="s">
        <v>206</v>
      </c>
      <c r="H11" s="490"/>
      <c r="I11" s="491"/>
      <c r="J11" s="217"/>
      <c r="K11" s="217"/>
      <c r="L11" s="101">
        <f>H11+J11+K11</f>
        <v>0</v>
      </c>
      <c r="M11" s="443"/>
    </row>
    <row r="12" spans="2:14" ht="19.5" customHeight="1" thickBot="1">
      <c r="B12" s="492"/>
      <c r="C12" s="482"/>
      <c r="D12" s="35"/>
      <c r="E12" s="246"/>
      <c r="F12" s="35"/>
      <c r="G12" s="63" t="s">
        <v>207</v>
      </c>
      <c r="H12" s="490"/>
      <c r="I12" s="491"/>
      <c r="J12" s="217"/>
      <c r="K12" s="217"/>
      <c r="L12" s="101">
        <f>H12+J12+K12</f>
        <v>0</v>
      </c>
      <c r="M12" s="443"/>
      <c r="N12" s="59"/>
    </row>
    <row r="13" spans="2:14" ht="19.5" customHeight="1" thickBot="1">
      <c r="B13" s="492"/>
      <c r="C13" s="482"/>
      <c r="D13" s="35"/>
      <c r="E13" s="534" t="s">
        <v>219</v>
      </c>
      <c r="F13" s="123"/>
      <c r="G13" s="63" t="s">
        <v>67</v>
      </c>
      <c r="H13" s="490"/>
      <c r="I13" s="491"/>
      <c r="J13" s="217"/>
      <c r="K13" s="217"/>
      <c r="L13" s="101">
        <f>H13+J13+K13</f>
        <v>0</v>
      </c>
      <c r="M13" s="443"/>
      <c r="N13" s="59"/>
    </row>
    <row r="14" spans="2:14" ht="19.5" customHeight="1" thickBot="1">
      <c r="B14" s="493"/>
      <c r="C14" s="483"/>
      <c r="D14" s="35"/>
      <c r="E14" s="493"/>
      <c r="F14" s="123"/>
      <c r="G14" s="95" t="s">
        <v>38</v>
      </c>
      <c r="H14" s="450">
        <f>H11+H12+H13</f>
        <v>0</v>
      </c>
      <c r="I14" s="451"/>
      <c r="J14" s="218">
        <f>J11+J12+J13</f>
        <v>0</v>
      </c>
      <c r="K14" s="219">
        <f>K11+K12+K13</f>
        <v>0</v>
      </c>
      <c r="L14" s="444">
        <f>L11+L12+L13</f>
        <v>0</v>
      </c>
      <c r="M14" s="446">
        <f>L14+C15</f>
        <v>0</v>
      </c>
      <c r="N14" s="59"/>
    </row>
    <row r="15" spans="2:14" s="38" customFormat="1" ht="19.5" customHeight="1" thickBot="1">
      <c r="B15" s="243"/>
      <c r="C15" s="244">
        <f>B15/50</f>
        <v>0</v>
      </c>
      <c r="D15" s="245"/>
      <c r="E15" s="246"/>
      <c r="F15" s="55"/>
      <c r="J15" s="537" t="s">
        <v>162</v>
      </c>
      <c r="K15" s="538"/>
      <c r="L15" s="445"/>
      <c r="M15" s="447"/>
      <c r="N15" s="41"/>
    </row>
    <row r="16" ht="3.75" customHeight="1"/>
    <row r="17" spans="2:6" s="38" customFormat="1" ht="14.25" thickBot="1">
      <c r="B17" s="486" t="s">
        <v>68</v>
      </c>
      <c r="C17" s="486"/>
      <c r="D17" s="486"/>
      <c r="E17" s="486"/>
      <c r="F17" s="104"/>
    </row>
    <row r="18" spans="2:14" ht="18" customHeight="1" thickBot="1">
      <c r="B18" s="488" t="s">
        <v>54</v>
      </c>
      <c r="C18" s="508" t="s">
        <v>102</v>
      </c>
      <c r="D18" s="466" t="s">
        <v>100</v>
      </c>
      <c r="E18" s="467"/>
      <c r="F18" s="468"/>
      <c r="G18" s="466" t="s">
        <v>101</v>
      </c>
      <c r="H18" s="454" t="s">
        <v>160</v>
      </c>
      <c r="I18" s="39"/>
      <c r="J18" s="448" t="s">
        <v>160</v>
      </c>
      <c r="K18" s="448" t="s">
        <v>293</v>
      </c>
      <c r="L18" s="448" t="s">
        <v>296</v>
      </c>
      <c r="M18" s="441" t="s">
        <v>208</v>
      </c>
      <c r="N18" s="443" t="s">
        <v>297</v>
      </c>
    </row>
    <row r="19" spans="2:14" ht="27" customHeight="1" thickBot="1">
      <c r="B19" s="489"/>
      <c r="C19" s="509"/>
      <c r="D19" s="469"/>
      <c r="E19" s="470"/>
      <c r="F19" s="471"/>
      <c r="G19" s="533"/>
      <c r="H19" s="455"/>
      <c r="I19" s="40"/>
      <c r="J19" s="456"/>
      <c r="K19" s="449"/>
      <c r="L19" s="449"/>
      <c r="M19" s="442"/>
      <c r="N19" s="443"/>
    </row>
    <row r="20" spans="2:14" s="38" customFormat="1" ht="20.25" customHeight="1" thickBot="1">
      <c r="B20" s="223">
        <f>'ア．木拾い'!$P58</f>
        <v>0</v>
      </c>
      <c r="C20" s="223">
        <f>'イ．金属部品拾い、金属加工'!$H34</f>
        <v>0</v>
      </c>
      <c r="D20" s="224"/>
      <c r="E20" s="476">
        <f>'ウ．その他材料　エ．接着剤'!$I26</f>
        <v>0</v>
      </c>
      <c r="F20" s="477"/>
      <c r="G20" s="224">
        <f>'ウ．その他材料　エ．接着剤'!$I41</f>
        <v>0</v>
      </c>
      <c r="H20" s="225">
        <f>SUM(B20:G20)</f>
        <v>0</v>
      </c>
      <c r="I20" s="226"/>
      <c r="J20" s="227">
        <f>$H20</f>
        <v>0</v>
      </c>
      <c r="K20" s="228">
        <f>$N31</f>
        <v>0</v>
      </c>
      <c r="L20" s="228">
        <f>$G35</f>
        <v>0</v>
      </c>
      <c r="M20" s="229">
        <f>$N35</f>
        <v>0</v>
      </c>
      <c r="N20" s="220">
        <f>SUM(J20:M20)</f>
        <v>0</v>
      </c>
    </row>
    <row r="21" ht="3.75" customHeight="1"/>
    <row r="22" spans="2:6" s="38" customFormat="1" ht="14.25" thickBot="1">
      <c r="B22" s="514" t="s">
        <v>69</v>
      </c>
      <c r="C22" s="514"/>
      <c r="D22" s="514"/>
      <c r="E22" s="514"/>
      <c r="F22" s="103"/>
    </row>
    <row r="23" spans="2:13" s="38" customFormat="1" ht="14.25" customHeight="1" thickBot="1">
      <c r="B23" s="478" t="s">
        <v>34</v>
      </c>
      <c r="C23" s="479"/>
      <c r="D23" s="479"/>
      <c r="E23" s="479"/>
      <c r="F23" s="479"/>
      <c r="G23" s="479"/>
      <c r="H23" s="472"/>
      <c r="I23" s="478" t="s">
        <v>113</v>
      </c>
      <c r="J23" s="479"/>
      <c r="K23" s="472"/>
      <c r="L23" s="35"/>
      <c r="M23" s="35"/>
    </row>
    <row r="24" spans="2:11" ht="40.5" customHeight="1" thickBot="1">
      <c r="B24" s="494" t="s">
        <v>104</v>
      </c>
      <c r="C24" s="487" t="s">
        <v>106</v>
      </c>
      <c r="D24" s="515" t="s">
        <v>107</v>
      </c>
      <c r="E24" s="516"/>
      <c r="F24" s="517"/>
      <c r="G24" s="463" t="s">
        <v>58</v>
      </c>
      <c r="H24" s="452" t="s">
        <v>74</v>
      </c>
      <c r="I24" s="462" t="s">
        <v>108</v>
      </c>
      <c r="J24" s="463"/>
      <c r="K24" s="452" t="s">
        <v>75</v>
      </c>
    </row>
    <row r="25" spans="2:11" ht="16.5" customHeight="1" thickBot="1">
      <c r="B25" s="495"/>
      <c r="C25" s="487"/>
      <c r="D25" s="518"/>
      <c r="E25" s="519"/>
      <c r="F25" s="520"/>
      <c r="G25" s="484"/>
      <c r="H25" s="485"/>
      <c r="I25" s="464"/>
      <c r="J25" s="465"/>
      <c r="K25" s="453"/>
    </row>
    <row r="26" spans="2:11" s="38" customFormat="1" ht="20.25" customHeight="1" thickBot="1">
      <c r="B26" s="230">
        <f>'ア．木拾い'!H58</f>
        <v>0</v>
      </c>
      <c r="C26" s="231">
        <f>'イ．金属部品拾い、金属加工'!E34</f>
        <v>0</v>
      </c>
      <c r="D26" s="232"/>
      <c r="E26" s="502">
        <f>'ウ．その他材料　エ．接着剤'!F26</f>
        <v>0</v>
      </c>
      <c r="F26" s="503"/>
      <c r="G26" s="231">
        <f>SUM(B26:E26)</f>
        <v>0</v>
      </c>
      <c r="H26" s="187">
        <f>G26*100</f>
        <v>0</v>
      </c>
      <c r="I26" s="233"/>
      <c r="J26" s="209">
        <f>'オ．切削、カ．穴あけ、キ．溝突き、ク．番付、ケ．圧密加工'!E66</f>
        <v>0</v>
      </c>
      <c r="K26" s="234">
        <f>J26*100</f>
        <v>0</v>
      </c>
    </row>
    <row r="27" spans="2:14" ht="3.75" customHeight="1" thickBot="1">
      <c r="B27" s="10"/>
      <c r="C27" s="10"/>
      <c r="D27" s="10"/>
      <c r="E27" s="10"/>
      <c r="F27" s="10"/>
      <c r="G27" s="10"/>
      <c r="H27" s="10"/>
      <c r="I27" s="10"/>
      <c r="J27" s="13"/>
      <c r="K27" s="10"/>
      <c r="L27" s="10"/>
      <c r="M27" s="10"/>
      <c r="N27" s="13"/>
    </row>
    <row r="28" spans="2:14" s="38" customFormat="1" ht="14.25" customHeight="1" thickBot="1">
      <c r="B28" s="473" t="s">
        <v>59</v>
      </c>
      <c r="C28" s="473"/>
      <c r="D28" s="61"/>
      <c r="E28" s="472" t="s">
        <v>60</v>
      </c>
      <c r="F28" s="472"/>
      <c r="G28" s="473"/>
      <c r="H28" s="473" t="s">
        <v>61</v>
      </c>
      <c r="I28" s="473"/>
      <c r="J28" s="473"/>
      <c r="K28" s="102" t="s">
        <v>103</v>
      </c>
      <c r="L28" s="93" t="s">
        <v>310</v>
      </c>
      <c r="M28" s="272" t="s">
        <v>285</v>
      </c>
      <c r="N28" s="429" t="s">
        <v>292</v>
      </c>
    </row>
    <row r="29" spans="2:14" ht="24" customHeight="1" thickBot="1">
      <c r="B29" s="496" t="s">
        <v>272</v>
      </c>
      <c r="C29" s="474" t="s">
        <v>70</v>
      </c>
      <c r="D29" s="430" t="s">
        <v>273</v>
      </c>
      <c r="E29" s="510"/>
      <c r="F29" s="511"/>
      <c r="G29" s="474" t="s">
        <v>76</v>
      </c>
      <c r="H29" s="496" t="s">
        <v>306</v>
      </c>
      <c r="I29" s="457" t="s">
        <v>307</v>
      </c>
      <c r="J29" s="458"/>
      <c r="K29" s="454" t="s">
        <v>274</v>
      </c>
      <c r="L29" s="454" t="s">
        <v>311</v>
      </c>
      <c r="M29" s="430" t="s">
        <v>308</v>
      </c>
      <c r="N29" s="429"/>
    </row>
    <row r="30" spans="2:14" ht="31.5" customHeight="1" thickBot="1">
      <c r="B30" s="497"/>
      <c r="C30" s="475"/>
      <c r="D30" s="431"/>
      <c r="E30" s="512"/>
      <c r="F30" s="513"/>
      <c r="G30" s="475"/>
      <c r="H30" s="497"/>
      <c r="I30" s="459"/>
      <c r="J30" s="460"/>
      <c r="K30" s="461"/>
      <c r="L30" s="461"/>
      <c r="M30" s="431"/>
      <c r="N30" s="429"/>
    </row>
    <row r="31" spans="2:14" s="38" customFormat="1" ht="20.25" customHeight="1" thickBot="1">
      <c r="B31" s="235">
        <f>'オ．切削、カ．穴あけ、キ．溝突き、ク．番付、ケ．圧密加工'!H66</f>
        <v>0</v>
      </c>
      <c r="C31" s="187">
        <f>B31*100</f>
        <v>0</v>
      </c>
      <c r="D31" s="236"/>
      <c r="E31" s="237">
        <f>'オ．切削、カ．穴あけ、キ．溝突き、ク．番付、ケ．圧密加工'!K66</f>
        <v>0</v>
      </c>
      <c r="F31" s="237"/>
      <c r="G31" s="187">
        <f>E31*100</f>
        <v>0</v>
      </c>
      <c r="H31" s="238">
        <f>'ウ．その他材料　エ．接着剤'!E41</f>
        <v>0</v>
      </c>
      <c r="I31" s="239"/>
      <c r="J31" s="240">
        <f>H31*1</f>
        <v>0</v>
      </c>
      <c r="K31" s="236">
        <f>'イ．金属部品拾い、金属加工'!L34</f>
        <v>0</v>
      </c>
      <c r="L31" s="155">
        <f>'オ．切削、カ．穴あけ、キ．溝突き、ク．番付、ケ．圧密加工'!M66</f>
        <v>0</v>
      </c>
      <c r="M31" s="275">
        <f>'オ．切削、カ．穴あけ、キ．溝突き、ク．番付、ケ．圧密加工'!Q66</f>
        <v>0</v>
      </c>
      <c r="N31" s="274">
        <f>H26+K26+C31+G31+J31+K31+L31+M31</f>
        <v>0</v>
      </c>
    </row>
    <row r="32" ht="3.75" customHeight="1">
      <c r="N32" s="10"/>
    </row>
    <row r="33" spans="2:13" s="38" customFormat="1" ht="14.25" thickBot="1">
      <c r="B33" s="103" t="s">
        <v>71</v>
      </c>
      <c r="J33" s="97" t="s">
        <v>81</v>
      </c>
      <c r="K33" s="97"/>
      <c r="L33" s="97"/>
      <c r="M33" s="97"/>
    </row>
    <row r="34" spans="2:14" ht="57" customHeight="1" thickBot="1">
      <c r="B34" s="58" t="s">
        <v>72</v>
      </c>
      <c r="C34" s="62" t="s">
        <v>73</v>
      </c>
      <c r="D34" s="498" t="s">
        <v>294</v>
      </c>
      <c r="E34" s="499"/>
      <c r="F34" s="500"/>
      <c r="G34" s="122" t="s">
        <v>295</v>
      </c>
      <c r="J34" s="58" t="s">
        <v>77</v>
      </c>
      <c r="K34" s="62" t="s">
        <v>78</v>
      </c>
      <c r="L34" s="14" t="s">
        <v>79</v>
      </c>
      <c r="M34" s="121" t="s">
        <v>80</v>
      </c>
      <c r="N34" s="33" t="s">
        <v>161</v>
      </c>
    </row>
    <row r="35" spans="2:14" s="38" customFormat="1" ht="20.25" customHeight="1" thickBot="1">
      <c r="B35" s="241"/>
      <c r="C35" s="242"/>
      <c r="D35" s="501">
        <f>B35*C35</f>
        <v>0</v>
      </c>
      <c r="E35" s="502"/>
      <c r="F35" s="503"/>
      <c r="G35" s="222">
        <f>D35*5</f>
        <v>0</v>
      </c>
      <c r="J35" s="241"/>
      <c r="K35" s="242"/>
      <c r="L35" s="209">
        <f>J35*K35</f>
        <v>0</v>
      </c>
      <c r="M35" s="187">
        <f>L35*5</f>
        <v>0</v>
      </c>
      <c r="N35" s="221">
        <f>M35+N82</f>
        <v>0</v>
      </c>
    </row>
    <row r="36" ht="3.75" customHeight="1">
      <c r="N36" s="10"/>
    </row>
    <row r="37" spans="2:14" s="38" customFormat="1" ht="14.25" thickBot="1">
      <c r="B37" s="97" t="s">
        <v>82</v>
      </c>
      <c r="G37" s="1"/>
      <c r="J37" s="106"/>
      <c r="M37" s="49"/>
      <c r="N37" s="49"/>
    </row>
    <row r="38" spans="2:14" ht="10.5" customHeight="1">
      <c r="B38" s="398" t="s">
        <v>85</v>
      </c>
      <c r="C38" s="400" t="s">
        <v>35</v>
      </c>
      <c r="D38" s="401"/>
      <c r="E38" s="401"/>
      <c r="F38" s="401"/>
      <c r="G38" s="402"/>
      <c r="H38" s="400" t="s">
        <v>36</v>
      </c>
      <c r="I38" s="401"/>
      <c r="J38" s="402"/>
      <c r="K38" s="409" t="s">
        <v>37</v>
      </c>
      <c r="L38" s="411" t="s">
        <v>83</v>
      </c>
      <c r="M38" s="413" t="s">
        <v>154</v>
      </c>
      <c r="N38" s="387" t="s">
        <v>19</v>
      </c>
    </row>
    <row r="39" spans="2:14" ht="10.5" customHeight="1" thickBot="1">
      <c r="B39" s="399"/>
      <c r="C39" s="403"/>
      <c r="D39" s="404"/>
      <c r="E39" s="404"/>
      <c r="F39" s="404"/>
      <c r="G39" s="405"/>
      <c r="H39" s="406"/>
      <c r="I39" s="407"/>
      <c r="J39" s="408"/>
      <c r="K39" s="410"/>
      <c r="L39" s="412"/>
      <c r="M39" s="414"/>
      <c r="N39" s="388"/>
    </row>
    <row r="40" spans="2:14" ht="11.25" customHeight="1">
      <c r="B40" s="389" t="s">
        <v>86</v>
      </c>
      <c r="C40" s="390" t="s">
        <v>39</v>
      </c>
      <c r="D40" s="391"/>
      <c r="E40" s="391"/>
      <c r="F40" s="391"/>
      <c r="G40" s="391"/>
      <c r="H40" s="480"/>
      <c r="I40" s="480"/>
      <c r="J40" s="480"/>
      <c r="K40" s="292"/>
      <c r="L40" s="395">
        <f>SUM(K40:K42)</f>
        <v>0</v>
      </c>
      <c r="M40" s="396">
        <v>50</v>
      </c>
      <c r="N40" s="397">
        <f>L40*M40</f>
        <v>0</v>
      </c>
    </row>
    <row r="41" spans="2:14" ht="11.25" customHeight="1">
      <c r="B41" s="368"/>
      <c r="C41" s="392"/>
      <c r="D41" s="393"/>
      <c r="E41" s="393"/>
      <c r="F41" s="393"/>
      <c r="G41" s="393"/>
      <c r="H41" s="435"/>
      <c r="I41" s="435"/>
      <c r="J41" s="435"/>
      <c r="K41" s="293"/>
      <c r="L41" s="358"/>
      <c r="M41" s="360"/>
      <c r="N41" s="363"/>
    </row>
    <row r="42" spans="2:14" ht="11.25" customHeight="1">
      <c r="B42" s="369"/>
      <c r="C42" s="392"/>
      <c r="D42" s="393"/>
      <c r="E42" s="393"/>
      <c r="F42" s="393"/>
      <c r="G42" s="393"/>
      <c r="H42" s="436"/>
      <c r="I42" s="436"/>
      <c r="J42" s="436"/>
      <c r="K42" s="294"/>
      <c r="L42" s="359"/>
      <c r="M42" s="360"/>
      <c r="N42" s="364"/>
    </row>
    <row r="43" spans="2:14" ht="11.25" customHeight="1">
      <c r="B43" s="367" t="s">
        <v>87</v>
      </c>
      <c r="C43" s="392" t="s">
        <v>40</v>
      </c>
      <c r="D43" s="393"/>
      <c r="E43" s="393"/>
      <c r="F43" s="393"/>
      <c r="G43" s="393"/>
      <c r="H43" s="434"/>
      <c r="I43" s="434"/>
      <c r="J43" s="434"/>
      <c r="K43" s="295"/>
      <c r="L43" s="357">
        <f>SUM(K43:K45)</f>
        <v>0</v>
      </c>
      <c r="M43" s="415">
        <v>150</v>
      </c>
      <c r="N43" s="362">
        <f>L43*M43</f>
        <v>0</v>
      </c>
    </row>
    <row r="44" spans="2:14" ht="11.25" customHeight="1">
      <c r="B44" s="368"/>
      <c r="C44" s="392"/>
      <c r="D44" s="393"/>
      <c r="E44" s="393"/>
      <c r="F44" s="393"/>
      <c r="G44" s="393"/>
      <c r="H44" s="435"/>
      <c r="I44" s="435"/>
      <c r="J44" s="435"/>
      <c r="K44" s="293"/>
      <c r="L44" s="358"/>
      <c r="M44" s="360"/>
      <c r="N44" s="363"/>
    </row>
    <row r="45" spans="2:14" ht="11.25" customHeight="1">
      <c r="B45" s="369"/>
      <c r="C45" s="392"/>
      <c r="D45" s="393"/>
      <c r="E45" s="393"/>
      <c r="F45" s="393"/>
      <c r="G45" s="393"/>
      <c r="H45" s="436"/>
      <c r="I45" s="436"/>
      <c r="J45" s="436"/>
      <c r="K45" s="294"/>
      <c r="L45" s="359"/>
      <c r="M45" s="361"/>
      <c r="N45" s="364"/>
    </row>
    <row r="46" spans="2:14" ht="11.25" customHeight="1">
      <c r="B46" s="367" t="s">
        <v>88</v>
      </c>
      <c r="C46" s="370" t="s">
        <v>267</v>
      </c>
      <c r="D46" s="253"/>
      <c r="E46" s="373" t="s">
        <v>265</v>
      </c>
      <c r="F46" s="373"/>
      <c r="G46" s="374"/>
      <c r="H46" s="434"/>
      <c r="I46" s="434"/>
      <c r="J46" s="434"/>
      <c r="K46" s="295"/>
      <c r="L46" s="357">
        <f>SUM(K46:K48)</f>
        <v>0</v>
      </c>
      <c r="M46" s="360">
        <f>M40*2</f>
        <v>100</v>
      </c>
      <c r="N46" s="362">
        <f>L46*M46</f>
        <v>0</v>
      </c>
    </row>
    <row r="47" spans="2:14" ht="11.25" customHeight="1">
      <c r="B47" s="368"/>
      <c r="C47" s="371"/>
      <c r="D47" s="253"/>
      <c r="E47" s="375"/>
      <c r="F47" s="375"/>
      <c r="G47" s="376"/>
      <c r="H47" s="435"/>
      <c r="I47" s="435"/>
      <c r="J47" s="435"/>
      <c r="K47" s="293"/>
      <c r="L47" s="358"/>
      <c r="M47" s="360"/>
      <c r="N47" s="363"/>
    </row>
    <row r="48" spans="2:14" ht="11.25" customHeight="1">
      <c r="B48" s="368"/>
      <c r="C48" s="371"/>
      <c r="D48" s="253"/>
      <c r="E48" s="377"/>
      <c r="F48" s="377"/>
      <c r="G48" s="378"/>
      <c r="H48" s="436"/>
      <c r="I48" s="436"/>
      <c r="J48" s="436"/>
      <c r="K48" s="294"/>
      <c r="L48" s="359"/>
      <c r="M48" s="361"/>
      <c r="N48" s="364"/>
    </row>
    <row r="49" spans="2:14" ht="11.25" customHeight="1">
      <c r="B49" s="368"/>
      <c r="C49" s="371"/>
      <c r="D49" s="253"/>
      <c r="E49" s="373" t="s">
        <v>281</v>
      </c>
      <c r="F49" s="373"/>
      <c r="G49" s="374"/>
      <c r="H49" s="434"/>
      <c r="I49" s="434"/>
      <c r="J49" s="434"/>
      <c r="K49" s="295"/>
      <c r="L49" s="357">
        <f>SUM(K49:K51)</f>
        <v>0</v>
      </c>
      <c r="M49" s="360">
        <f>M43*2</f>
        <v>300</v>
      </c>
      <c r="N49" s="362">
        <f>L49*M49</f>
        <v>0</v>
      </c>
    </row>
    <row r="50" spans="2:14" ht="11.25" customHeight="1">
      <c r="B50" s="368"/>
      <c r="C50" s="371"/>
      <c r="D50" s="253"/>
      <c r="E50" s="375"/>
      <c r="F50" s="375"/>
      <c r="G50" s="376"/>
      <c r="H50" s="435"/>
      <c r="I50" s="435"/>
      <c r="J50" s="435"/>
      <c r="K50" s="293"/>
      <c r="L50" s="358"/>
      <c r="M50" s="360"/>
      <c r="N50" s="363"/>
    </row>
    <row r="51" spans="2:14" ht="11.25" customHeight="1">
      <c r="B51" s="369"/>
      <c r="C51" s="372"/>
      <c r="D51" s="253"/>
      <c r="E51" s="377"/>
      <c r="F51" s="377"/>
      <c r="G51" s="378"/>
      <c r="H51" s="436"/>
      <c r="I51" s="436"/>
      <c r="J51" s="436"/>
      <c r="K51" s="294"/>
      <c r="L51" s="359"/>
      <c r="M51" s="361"/>
      <c r="N51" s="364"/>
    </row>
    <row r="52" spans="2:14" ht="11.25" customHeight="1">
      <c r="B52" s="367" t="s">
        <v>89</v>
      </c>
      <c r="C52" s="370" t="s">
        <v>41</v>
      </c>
      <c r="D52" s="253"/>
      <c r="E52" s="373" t="s">
        <v>265</v>
      </c>
      <c r="F52" s="373"/>
      <c r="G52" s="374"/>
      <c r="H52" s="434"/>
      <c r="I52" s="434"/>
      <c r="J52" s="434"/>
      <c r="K52" s="295"/>
      <c r="L52" s="357">
        <f>SUM(K52:K54)</f>
        <v>0</v>
      </c>
      <c r="M52" s="360">
        <f>M40*3</f>
        <v>150</v>
      </c>
      <c r="N52" s="362">
        <f>L52*M52</f>
        <v>0</v>
      </c>
    </row>
    <row r="53" spans="2:14" ht="11.25" customHeight="1">
      <c r="B53" s="368"/>
      <c r="C53" s="371"/>
      <c r="D53" s="253"/>
      <c r="E53" s="375"/>
      <c r="F53" s="375"/>
      <c r="G53" s="376"/>
      <c r="H53" s="435"/>
      <c r="I53" s="435"/>
      <c r="J53" s="435"/>
      <c r="K53" s="293"/>
      <c r="L53" s="358"/>
      <c r="M53" s="360"/>
      <c r="N53" s="363"/>
    </row>
    <row r="54" spans="2:14" ht="11.25" customHeight="1">
      <c r="B54" s="368"/>
      <c r="C54" s="371"/>
      <c r="D54" s="253"/>
      <c r="E54" s="377"/>
      <c r="F54" s="377"/>
      <c r="G54" s="378"/>
      <c r="H54" s="436"/>
      <c r="I54" s="436"/>
      <c r="J54" s="436"/>
      <c r="K54" s="294"/>
      <c r="L54" s="359"/>
      <c r="M54" s="361"/>
      <c r="N54" s="364"/>
    </row>
    <row r="55" spans="2:14" ht="11.25" customHeight="1">
      <c r="B55" s="368"/>
      <c r="C55" s="371"/>
      <c r="D55" s="253"/>
      <c r="E55" s="373" t="s">
        <v>266</v>
      </c>
      <c r="F55" s="373"/>
      <c r="G55" s="374"/>
      <c r="H55" s="434"/>
      <c r="I55" s="434"/>
      <c r="J55" s="434"/>
      <c r="K55" s="295"/>
      <c r="L55" s="357">
        <f>SUM(K55:K57)</f>
        <v>0</v>
      </c>
      <c r="M55" s="360">
        <f>M43*3</f>
        <v>450</v>
      </c>
      <c r="N55" s="362">
        <f>L55*M55</f>
        <v>0</v>
      </c>
    </row>
    <row r="56" spans="2:14" ht="11.25" customHeight="1">
      <c r="B56" s="368"/>
      <c r="C56" s="371"/>
      <c r="D56" s="253"/>
      <c r="E56" s="375"/>
      <c r="F56" s="375"/>
      <c r="G56" s="376"/>
      <c r="H56" s="435"/>
      <c r="I56" s="435"/>
      <c r="J56" s="435"/>
      <c r="K56" s="293"/>
      <c r="L56" s="358"/>
      <c r="M56" s="360"/>
      <c r="N56" s="363"/>
    </row>
    <row r="57" spans="2:14" ht="11.25" customHeight="1">
      <c r="B57" s="369"/>
      <c r="C57" s="372"/>
      <c r="D57" s="253"/>
      <c r="E57" s="377"/>
      <c r="F57" s="377"/>
      <c r="G57" s="378"/>
      <c r="H57" s="436"/>
      <c r="I57" s="436"/>
      <c r="J57" s="436"/>
      <c r="K57" s="294"/>
      <c r="L57" s="359"/>
      <c r="M57" s="361"/>
      <c r="N57" s="364"/>
    </row>
    <row r="58" spans="2:14" ht="11.25" customHeight="1">
      <c r="B58" s="367" t="s">
        <v>90</v>
      </c>
      <c r="C58" s="392" t="s">
        <v>42</v>
      </c>
      <c r="D58" s="393"/>
      <c r="E58" s="393"/>
      <c r="F58" s="393"/>
      <c r="G58" s="393"/>
      <c r="H58" s="434"/>
      <c r="I58" s="434"/>
      <c r="J58" s="434"/>
      <c r="K58" s="295"/>
      <c r="L58" s="357">
        <f>SUM(K58:K60)</f>
        <v>0</v>
      </c>
      <c r="M58" s="360">
        <v>2000</v>
      </c>
      <c r="N58" s="362">
        <f>L58*M58</f>
        <v>0</v>
      </c>
    </row>
    <row r="59" spans="2:14" ht="11.25" customHeight="1">
      <c r="B59" s="368"/>
      <c r="C59" s="392"/>
      <c r="D59" s="393"/>
      <c r="E59" s="393"/>
      <c r="F59" s="393"/>
      <c r="G59" s="393"/>
      <c r="H59" s="435"/>
      <c r="I59" s="435"/>
      <c r="J59" s="435"/>
      <c r="K59" s="293"/>
      <c r="L59" s="358"/>
      <c r="M59" s="360"/>
      <c r="N59" s="363"/>
    </row>
    <row r="60" spans="2:14" ht="11.25" customHeight="1">
      <c r="B60" s="369"/>
      <c r="C60" s="392"/>
      <c r="D60" s="393"/>
      <c r="E60" s="393"/>
      <c r="F60" s="393"/>
      <c r="G60" s="393"/>
      <c r="H60" s="436"/>
      <c r="I60" s="436"/>
      <c r="J60" s="436"/>
      <c r="K60" s="294"/>
      <c r="L60" s="359"/>
      <c r="M60" s="361"/>
      <c r="N60" s="364"/>
    </row>
    <row r="61" spans="2:14" ht="11.25" customHeight="1">
      <c r="B61" s="367" t="s">
        <v>91</v>
      </c>
      <c r="C61" s="392" t="s">
        <v>43</v>
      </c>
      <c r="D61" s="393"/>
      <c r="E61" s="393"/>
      <c r="F61" s="393"/>
      <c r="G61" s="393"/>
      <c r="H61" s="434"/>
      <c r="I61" s="434"/>
      <c r="J61" s="434"/>
      <c r="K61" s="295"/>
      <c r="L61" s="357">
        <f>SUM(K61:K63)</f>
        <v>0</v>
      </c>
      <c r="M61" s="360">
        <v>8000</v>
      </c>
      <c r="N61" s="362">
        <f>L61*M61</f>
        <v>0</v>
      </c>
    </row>
    <row r="62" spans="2:14" ht="11.25" customHeight="1">
      <c r="B62" s="368"/>
      <c r="C62" s="392"/>
      <c r="D62" s="393"/>
      <c r="E62" s="393"/>
      <c r="F62" s="393"/>
      <c r="G62" s="393"/>
      <c r="H62" s="435"/>
      <c r="I62" s="435"/>
      <c r="J62" s="435"/>
      <c r="K62" s="293"/>
      <c r="L62" s="358"/>
      <c r="M62" s="360"/>
      <c r="N62" s="363"/>
    </row>
    <row r="63" spans="2:14" ht="11.25" customHeight="1">
      <c r="B63" s="369"/>
      <c r="C63" s="392"/>
      <c r="D63" s="393"/>
      <c r="E63" s="393"/>
      <c r="F63" s="393"/>
      <c r="G63" s="393"/>
      <c r="H63" s="436"/>
      <c r="I63" s="436"/>
      <c r="J63" s="436"/>
      <c r="K63" s="294"/>
      <c r="L63" s="359"/>
      <c r="M63" s="361"/>
      <c r="N63" s="364"/>
    </row>
    <row r="64" spans="2:14" ht="11.25" customHeight="1">
      <c r="B64" s="367" t="s">
        <v>92</v>
      </c>
      <c r="C64" s="392" t="s">
        <v>109</v>
      </c>
      <c r="D64" s="393"/>
      <c r="E64" s="393"/>
      <c r="F64" s="393"/>
      <c r="G64" s="393"/>
      <c r="H64" s="434"/>
      <c r="I64" s="434"/>
      <c r="J64" s="434"/>
      <c r="K64" s="295"/>
      <c r="L64" s="357">
        <f>SUM(K64:K66)</f>
        <v>0</v>
      </c>
      <c r="M64" s="360">
        <v>50</v>
      </c>
      <c r="N64" s="362">
        <f>L64*M64</f>
        <v>0</v>
      </c>
    </row>
    <row r="65" spans="2:14" ht="11.25" customHeight="1">
      <c r="B65" s="368"/>
      <c r="C65" s="392"/>
      <c r="D65" s="393"/>
      <c r="E65" s="393"/>
      <c r="F65" s="393"/>
      <c r="G65" s="393"/>
      <c r="H65" s="435"/>
      <c r="I65" s="435"/>
      <c r="J65" s="435"/>
      <c r="K65" s="293"/>
      <c r="L65" s="358"/>
      <c r="M65" s="360"/>
      <c r="N65" s="363"/>
    </row>
    <row r="66" spans="2:14" ht="11.25" customHeight="1">
      <c r="B66" s="369"/>
      <c r="C66" s="392"/>
      <c r="D66" s="393"/>
      <c r="E66" s="393"/>
      <c r="F66" s="393"/>
      <c r="G66" s="393"/>
      <c r="H66" s="436"/>
      <c r="I66" s="436"/>
      <c r="J66" s="436"/>
      <c r="K66" s="294"/>
      <c r="L66" s="359"/>
      <c r="M66" s="361"/>
      <c r="N66" s="364"/>
    </row>
    <row r="67" spans="2:14" ht="11.25" customHeight="1">
      <c r="B67" s="367" t="s">
        <v>93</v>
      </c>
      <c r="C67" s="392" t="s">
        <v>44</v>
      </c>
      <c r="D67" s="393"/>
      <c r="E67" s="393"/>
      <c r="F67" s="393"/>
      <c r="G67" s="393"/>
      <c r="H67" s="434"/>
      <c r="I67" s="434"/>
      <c r="J67" s="434"/>
      <c r="K67" s="295"/>
      <c r="L67" s="357">
        <f>SUM(K67:K69)</f>
        <v>0</v>
      </c>
      <c r="M67" s="360">
        <v>300</v>
      </c>
      <c r="N67" s="362">
        <f>L67*M67</f>
        <v>0</v>
      </c>
    </row>
    <row r="68" spans="2:14" ht="11.25" customHeight="1">
      <c r="B68" s="368"/>
      <c r="C68" s="392"/>
      <c r="D68" s="393"/>
      <c r="E68" s="393"/>
      <c r="F68" s="393"/>
      <c r="G68" s="393"/>
      <c r="H68" s="435"/>
      <c r="I68" s="435"/>
      <c r="J68" s="435"/>
      <c r="K68" s="293"/>
      <c r="L68" s="358"/>
      <c r="M68" s="360"/>
      <c r="N68" s="363"/>
    </row>
    <row r="69" spans="2:14" ht="11.25" customHeight="1">
      <c r="B69" s="369"/>
      <c r="C69" s="392"/>
      <c r="D69" s="393"/>
      <c r="E69" s="393"/>
      <c r="F69" s="393"/>
      <c r="G69" s="393"/>
      <c r="H69" s="436"/>
      <c r="I69" s="436"/>
      <c r="J69" s="436"/>
      <c r="K69" s="294"/>
      <c r="L69" s="359"/>
      <c r="M69" s="361"/>
      <c r="N69" s="364"/>
    </row>
    <row r="70" spans="2:14" ht="11.25" customHeight="1">
      <c r="B70" s="367" t="s">
        <v>94</v>
      </c>
      <c r="C70" s="392" t="s">
        <v>45</v>
      </c>
      <c r="D70" s="393"/>
      <c r="E70" s="393"/>
      <c r="F70" s="393"/>
      <c r="G70" s="393"/>
      <c r="H70" s="434"/>
      <c r="I70" s="434"/>
      <c r="J70" s="434"/>
      <c r="K70" s="295"/>
      <c r="L70" s="357">
        <f>SUM(K70:K72)</f>
        <v>0</v>
      </c>
      <c r="M70" s="360">
        <v>900</v>
      </c>
      <c r="N70" s="362">
        <f>L70*M70</f>
        <v>0</v>
      </c>
    </row>
    <row r="71" spans="2:14" ht="11.25" customHeight="1">
      <c r="B71" s="368"/>
      <c r="C71" s="392"/>
      <c r="D71" s="393"/>
      <c r="E71" s="393"/>
      <c r="F71" s="393"/>
      <c r="G71" s="393"/>
      <c r="H71" s="435"/>
      <c r="I71" s="435"/>
      <c r="J71" s="435"/>
      <c r="K71" s="293"/>
      <c r="L71" s="358"/>
      <c r="M71" s="360"/>
      <c r="N71" s="363"/>
    </row>
    <row r="72" spans="2:14" ht="11.25" customHeight="1">
      <c r="B72" s="369"/>
      <c r="C72" s="392"/>
      <c r="D72" s="393"/>
      <c r="E72" s="393"/>
      <c r="F72" s="393"/>
      <c r="G72" s="393"/>
      <c r="H72" s="436"/>
      <c r="I72" s="436"/>
      <c r="J72" s="436"/>
      <c r="K72" s="294"/>
      <c r="L72" s="359"/>
      <c r="M72" s="361"/>
      <c r="N72" s="364"/>
    </row>
    <row r="73" spans="2:14" ht="11.25" customHeight="1">
      <c r="B73" s="367" t="s">
        <v>95</v>
      </c>
      <c r="C73" s="392" t="s">
        <v>46</v>
      </c>
      <c r="D73" s="393"/>
      <c r="E73" s="393"/>
      <c r="F73" s="393"/>
      <c r="G73" s="393"/>
      <c r="H73" s="434"/>
      <c r="I73" s="434"/>
      <c r="J73" s="434"/>
      <c r="K73" s="295"/>
      <c r="L73" s="357">
        <f>SUM(K73:K75)</f>
        <v>0</v>
      </c>
      <c r="M73" s="360">
        <v>300</v>
      </c>
      <c r="N73" s="362">
        <f>L73*M73</f>
        <v>0</v>
      </c>
    </row>
    <row r="74" spans="2:14" ht="11.25" customHeight="1">
      <c r="B74" s="368"/>
      <c r="C74" s="392"/>
      <c r="D74" s="393"/>
      <c r="E74" s="393"/>
      <c r="F74" s="393"/>
      <c r="G74" s="393"/>
      <c r="H74" s="435"/>
      <c r="I74" s="435"/>
      <c r="J74" s="435"/>
      <c r="K74" s="293"/>
      <c r="L74" s="358"/>
      <c r="M74" s="360"/>
      <c r="N74" s="363"/>
    </row>
    <row r="75" spans="2:14" ht="11.25" customHeight="1">
      <c r="B75" s="369"/>
      <c r="C75" s="392"/>
      <c r="D75" s="393"/>
      <c r="E75" s="393"/>
      <c r="F75" s="393"/>
      <c r="G75" s="393"/>
      <c r="H75" s="436"/>
      <c r="I75" s="436"/>
      <c r="J75" s="436"/>
      <c r="K75" s="294"/>
      <c r="L75" s="359"/>
      <c r="M75" s="361"/>
      <c r="N75" s="364"/>
    </row>
    <row r="76" spans="2:14" ht="11.25" customHeight="1">
      <c r="B76" s="367" t="s">
        <v>96</v>
      </c>
      <c r="C76" s="416" t="s">
        <v>254</v>
      </c>
      <c r="D76" s="417"/>
      <c r="E76" s="417"/>
      <c r="F76" s="417"/>
      <c r="G76" s="417"/>
      <c r="H76" s="434"/>
      <c r="I76" s="434"/>
      <c r="J76" s="434"/>
      <c r="K76" s="295"/>
      <c r="L76" s="357">
        <f>SUM(K76:K78)</f>
        <v>0</v>
      </c>
      <c r="M76" s="360">
        <v>80000</v>
      </c>
      <c r="N76" s="362">
        <f>L76*M76</f>
        <v>0</v>
      </c>
    </row>
    <row r="77" spans="2:14" ht="11.25" customHeight="1">
      <c r="B77" s="368"/>
      <c r="C77" s="416"/>
      <c r="D77" s="417"/>
      <c r="E77" s="417"/>
      <c r="F77" s="417"/>
      <c r="G77" s="417"/>
      <c r="H77" s="435"/>
      <c r="I77" s="435"/>
      <c r="J77" s="435"/>
      <c r="K77" s="293"/>
      <c r="L77" s="358"/>
      <c r="M77" s="360"/>
      <c r="N77" s="363"/>
    </row>
    <row r="78" spans="2:14" ht="11.25" customHeight="1">
      <c r="B78" s="369"/>
      <c r="C78" s="416"/>
      <c r="D78" s="417"/>
      <c r="E78" s="417"/>
      <c r="F78" s="417"/>
      <c r="G78" s="417"/>
      <c r="H78" s="436"/>
      <c r="I78" s="436"/>
      <c r="J78" s="436"/>
      <c r="K78" s="294"/>
      <c r="L78" s="359"/>
      <c r="M78" s="361"/>
      <c r="N78" s="364"/>
    </row>
    <row r="79" spans="2:14" ht="11.25" customHeight="1">
      <c r="B79" s="367" t="s">
        <v>97</v>
      </c>
      <c r="C79" s="416" t="s">
        <v>49</v>
      </c>
      <c r="D79" s="417"/>
      <c r="E79" s="417"/>
      <c r="F79" s="417"/>
      <c r="G79" s="417"/>
      <c r="H79" s="434"/>
      <c r="I79" s="434"/>
      <c r="J79" s="434"/>
      <c r="K79" s="295"/>
      <c r="L79" s="285"/>
      <c r="M79" s="421" t="s">
        <v>210</v>
      </c>
      <c r="N79" s="289">
        <f>K79*600</f>
        <v>0</v>
      </c>
    </row>
    <row r="80" spans="2:14" ht="11.25" customHeight="1">
      <c r="B80" s="368"/>
      <c r="C80" s="416"/>
      <c r="D80" s="417"/>
      <c r="E80" s="417"/>
      <c r="F80" s="417"/>
      <c r="G80" s="417"/>
      <c r="H80" s="435"/>
      <c r="I80" s="435"/>
      <c r="J80" s="435"/>
      <c r="K80" s="293"/>
      <c r="L80" s="286"/>
      <c r="M80" s="422"/>
      <c r="N80" s="290">
        <f>K80*600</f>
        <v>0</v>
      </c>
    </row>
    <row r="81" spans="2:14" ht="11.25" customHeight="1" thickBot="1">
      <c r="B81" s="418"/>
      <c r="C81" s="419"/>
      <c r="D81" s="420"/>
      <c r="E81" s="420"/>
      <c r="F81" s="420"/>
      <c r="G81" s="420"/>
      <c r="H81" s="481"/>
      <c r="I81" s="481"/>
      <c r="J81" s="481"/>
      <c r="K81" s="296"/>
      <c r="L81" s="287"/>
      <c r="M81" s="423"/>
      <c r="N81" s="291">
        <f>K81*600</f>
        <v>0</v>
      </c>
    </row>
    <row r="82" spans="2:15" ht="30.75" customHeight="1" thickBot="1">
      <c r="B82" s="16"/>
      <c r="C82" s="425"/>
      <c r="D82" s="425"/>
      <c r="E82" s="425"/>
      <c r="F82" s="425"/>
      <c r="G82" s="425"/>
      <c r="H82" s="426"/>
      <c r="I82" s="427"/>
      <c r="J82" s="428"/>
      <c r="K82" s="297" t="s">
        <v>298</v>
      </c>
      <c r="L82" s="288">
        <f>SUM($K40:$K81)</f>
        <v>0</v>
      </c>
      <c r="M82" s="37" t="s">
        <v>299</v>
      </c>
      <c r="N82" s="291">
        <f>SUM(N40:N81)</f>
        <v>0</v>
      </c>
      <c r="O82" s="32"/>
    </row>
    <row r="83" ht="4.5" customHeight="1"/>
  </sheetData>
  <sheetProtection password="CE4D" sheet="1" objects="1" scenarios="1"/>
  <mergeCells count="179">
    <mergeCell ref="K2:M2"/>
    <mergeCell ref="E6:G7"/>
    <mergeCell ref="H6:J7"/>
    <mergeCell ref="M43:M45"/>
    <mergeCell ref="G18:G19"/>
    <mergeCell ref="E10:E11"/>
    <mergeCell ref="E13:E14"/>
    <mergeCell ref="H10:I10"/>
    <mergeCell ref="H11:I11"/>
    <mergeCell ref="J15:K15"/>
    <mergeCell ref="G4:I4"/>
    <mergeCell ref="C4:F4"/>
    <mergeCell ref="C2:G2"/>
    <mergeCell ref="C18:C19"/>
    <mergeCell ref="C29:C30"/>
    <mergeCell ref="D29:F30"/>
    <mergeCell ref="B22:E22"/>
    <mergeCell ref="D24:F25"/>
    <mergeCell ref="E26:F26"/>
    <mergeCell ref="N40:N42"/>
    <mergeCell ref="M40:M42"/>
    <mergeCell ref="N46:N48"/>
    <mergeCell ref="B29:B30"/>
    <mergeCell ref="H69:J69"/>
    <mergeCell ref="H70:J70"/>
    <mergeCell ref="D34:F34"/>
    <mergeCell ref="C43:G45"/>
    <mergeCell ref="D35:F35"/>
    <mergeCell ref="C38:G39"/>
    <mergeCell ref="B10:B14"/>
    <mergeCell ref="B24:B25"/>
    <mergeCell ref="M38:M39"/>
    <mergeCell ref="M61:M63"/>
    <mergeCell ref="M46:M48"/>
    <mergeCell ref="M52:M54"/>
    <mergeCell ref="M58:M60"/>
    <mergeCell ref="H62:J62"/>
    <mergeCell ref="H58:J58"/>
    <mergeCell ref="H60:J60"/>
    <mergeCell ref="C10:C14"/>
    <mergeCell ref="M10:M13"/>
    <mergeCell ref="G24:G25"/>
    <mergeCell ref="H24:H25"/>
    <mergeCell ref="B17:E17"/>
    <mergeCell ref="C24:C25"/>
    <mergeCell ref="B23:H23"/>
    <mergeCell ref="B18:B19"/>
    <mergeCell ref="H12:I12"/>
    <mergeCell ref="H13:I13"/>
    <mergeCell ref="H66:J66"/>
    <mergeCell ref="B79:B81"/>
    <mergeCell ref="B61:B63"/>
    <mergeCell ref="B64:B66"/>
    <mergeCell ref="B67:B69"/>
    <mergeCell ref="B70:B72"/>
    <mergeCell ref="B73:B75"/>
    <mergeCell ref="B76:B78"/>
    <mergeCell ref="H71:J71"/>
    <mergeCell ref="L73:L75"/>
    <mergeCell ref="L76:L78"/>
    <mergeCell ref="C82:G82"/>
    <mergeCell ref="C64:G66"/>
    <mergeCell ref="C58:G60"/>
    <mergeCell ref="C61:G63"/>
    <mergeCell ref="C79:G81"/>
    <mergeCell ref="C76:G78"/>
    <mergeCell ref="H59:J59"/>
    <mergeCell ref="H65:J65"/>
    <mergeCell ref="H61:J61"/>
    <mergeCell ref="H82:J82"/>
    <mergeCell ref="H77:J77"/>
    <mergeCell ref="N52:N54"/>
    <mergeCell ref="N58:N60"/>
    <mergeCell ref="N61:N63"/>
    <mergeCell ref="N64:N66"/>
    <mergeCell ref="N67:N69"/>
    <mergeCell ref="H81:J81"/>
    <mergeCell ref="L67:L69"/>
    <mergeCell ref="H78:J78"/>
    <mergeCell ref="H79:J79"/>
    <mergeCell ref="H80:J80"/>
    <mergeCell ref="H74:J74"/>
    <mergeCell ref="H76:J76"/>
    <mergeCell ref="H75:J75"/>
    <mergeCell ref="N76:N78"/>
    <mergeCell ref="M79:M81"/>
    <mergeCell ref="N70:N72"/>
    <mergeCell ref="N73:N75"/>
    <mergeCell ref="M73:M75"/>
    <mergeCell ref="K38:K39"/>
    <mergeCell ref="M76:M78"/>
    <mergeCell ref="M67:M69"/>
    <mergeCell ref="M70:M72"/>
    <mergeCell ref="L70:L72"/>
    <mergeCell ref="N38:N39"/>
    <mergeCell ref="L58:L60"/>
    <mergeCell ref="L61:L63"/>
    <mergeCell ref="L64:L66"/>
    <mergeCell ref="M49:M51"/>
    <mergeCell ref="N49:N51"/>
    <mergeCell ref="M55:M57"/>
    <mergeCell ref="N55:N57"/>
    <mergeCell ref="L40:L42"/>
    <mergeCell ref="N43:N45"/>
    <mergeCell ref="L29:L30"/>
    <mergeCell ref="L43:L45"/>
    <mergeCell ref="L46:L48"/>
    <mergeCell ref="L52:L54"/>
    <mergeCell ref="L38:L39"/>
    <mergeCell ref="M64:M66"/>
    <mergeCell ref="C70:G72"/>
    <mergeCell ref="C73:G75"/>
    <mergeCell ref="H67:J67"/>
    <mergeCell ref="H46:J46"/>
    <mergeCell ref="H47:J47"/>
    <mergeCell ref="H63:J63"/>
    <mergeCell ref="H64:J64"/>
    <mergeCell ref="H73:J73"/>
    <mergeCell ref="H72:J72"/>
    <mergeCell ref="H68:J68"/>
    <mergeCell ref="B28:C28"/>
    <mergeCell ref="H42:J42"/>
    <mergeCell ref="C67:G69"/>
    <mergeCell ref="H45:J45"/>
    <mergeCell ref="H38:J39"/>
    <mergeCell ref="H40:J40"/>
    <mergeCell ref="H41:J41"/>
    <mergeCell ref="B40:B42"/>
    <mergeCell ref="B58:B60"/>
    <mergeCell ref="H43:J43"/>
    <mergeCell ref="H52:J52"/>
    <mergeCell ref="H53:J53"/>
    <mergeCell ref="H54:J54"/>
    <mergeCell ref="H48:J48"/>
    <mergeCell ref="H51:J51"/>
    <mergeCell ref="B38:B39"/>
    <mergeCell ref="H44:J44"/>
    <mergeCell ref="B43:B45"/>
    <mergeCell ref="C40:G42"/>
    <mergeCell ref="D18:F19"/>
    <mergeCell ref="K18:K19"/>
    <mergeCell ref="E28:G28"/>
    <mergeCell ref="G29:G30"/>
    <mergeCell ref="E20:F20"/>
    <mergeCell ref="I23:K23"/>
    <mergeCell ref="H28:J28"/>
    <mergeCell ref="H29:H30"/>
    <mergeCell ref="H14:I14"/>
    <mergeCell ref="K24:K25"/>
    <mergeCell ref="H18:H19"/>
    <mergeCell ref="J18:J19"/>
    <mergeCell ref="I29:J30"/>
    <mergeCell ref="K29:K30"/>
    <mergeCell ref="I24:J25"/>
    <mergeCell ref="N6:N7"/>
    <mergeCell ref="L6:L7"/>
    <mergeCell ref="M18:M19"/>
    <mergeCell ref="N18:N19"/>
    <mergeCell ref="L14:L15"/>
    <mergeCell ref="M14:M15"/>
    <mergeCell ref="L18:L19"/>
    <mergeCell ref="B52:B57"/>
    <mergeCell ref="E52:G54"/>
    <mergeCell ref="E55:G57"/>
    <mergeCell ref="C52:C57"/>
    <mergeCell ref="B46:B51"/>
    <mergeCell ref="C46:C51"/>
    <mergeCell ref="E46:G48"/>
    <mergeCell ref="E49:G51"/>
    <mergeCell ref="N28:N30"/>
    <mergeCell ref="M29:M30"/>
    <mergeCell ref="J4:M4"/>
    <mergeCell ref="H55:J55"/>
    <mergeCell ref="L55:L57"/>
    <mergeCell ref="H56:J56"/>
    <mergeCell ref="H57:J57"/>
    <mergeCell ref="H49:J49"/>
    <mergeCell ref="L49:L51"/>
    <mergeCell ref="H50:J50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72" r:id="rId1"/>
  <headerFooter alignWithMargins="0">
    <oddFooter>&amp;C3&amp;R平成28年度　木造耐力壁ジャパンカップ材料・加工データシート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6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10.125" style="0" customWidth="1"/>
    <col min="3" max="3" width="5.625" style="0" customWidth="1"/>
    <col min="4" max="4" width="5.50390625" style="0" customWidth="1"/>
    <col min="5" max="8" width="5.875" style="0" customWidth="1"/>
    <col min="9" max="9" width="9.875" style="0" customWidth="1"/>
    <col min="10" max="13" width="5.875" style="0" customWidth="1"/>
    <col min="14" max="14" width="9.625" style="0" customWidth="1"/>
    <col min="15" max="15" width="9.875" style="0" customWidth="1"/>
    <col min="16" max="16" width="13.625" style="0" customWidth="1"/>
    <col min="17" max="17" width="0.74609375" style="0" customWidth="1"/>
    <col min="18" max="18" width="28.375" style="0" customWidth="1"/>
    <col min="19" max="19" width="17.375" style="0" customWidth="1"/>
    <col min="20" max="20" width="5.625" style="0" customWidth="1"/>
  </cols>
  <sheetData>
    <row r="1" ht="14.25" thickBot="1">
      <c r="B1" s="69"/>
    </row>
    <row r="2" spans="2:16" ht="21.75" customHeight="1" thickBot="1">
      <c r="B2" s="21" t="s">
        <v>110</v>
      </c>
      <c r="C2" s="575">
        <f>'耐力壁概要'!C2</f>
        <v>0</v>
      </c>
      <c r="D2" s="576"/>
      <c r="E2" s="576"/>
      <c r="F2" s="576"/>
      <c r="G2" s="577"/>
      <c r="H2" s="34"/>
      <c r="I2" s="21" t="s">
        <v>111</v>
      </c>
      <c r="J2" s="583">
        <f>'耐力壁概要'!I2</f>
        <v>0</v>
      </c>
      <c r="K2" s="584"/>
      <c r="L2" s="584"/>
      <c r="M2" s="585"/>
      <c r="O2" s="21" t="s">
        <v>163</v>
      </c>
      <c r="P2" s="66" t="s">
        <v>98</v>
      </c>
    </row>
    <row r="3" ht="18" customHeight="1"/>
    <row r="4" spans="2:16" ht="13.5">
      <c r="B4" s="558" t="s">
        <v>155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</row>
    <row r="5" spans="5:16" ht="14.25" thickBot="1">
      <c r="E5" s="1"/>
      <c r="F5" s="1"/>
      <c r="G5" s="1"/>
      <c r="P5" s="24"/>
    </row>
    <row r="6" spans="2:16" ht="27.75" customHeight="1">
      <c r="B6" s="398" t="s">
        <v>28</v>
      </c>
      <c r="C6" s="411" t="s">
        <v>1</v>
      </c>
      <c r="D6" s="411" t="s">
        <v>2</v>
      </c>
      <c r="E6" s="559" t="s">
        <v>262</v>
      </c>
      <c r="F6" s="560"/>
      <c r="G6" s="561"/>
      <c r="H6" s="411" t="s">
        <v>3</v>
      </c>
      <c r="I6" s="565" t="s">
        <v>164</v>
      </c>
      <c r="J6" s="567" t="s">
        <v>263</v>
      </c>
      <c r="K6" s="560"/>
      <c r="L6" s="561"/>
      <c r="M6" s="411" t="s">
        <v>3</v>
      </c>
      <c r="N6" s="565" t="s">
        <v>164</v>
      </c>
      <c r="O6" s="563" t="s">
        <v>29</v>
      </c>
      <c r="P6" s="563" t="s">
        <v>84</v>
      </c>
    </row>
    <row r="7" spans="2:16" ht="15" customHeight="1" thickBot="1">
      <c r="B7" s="399"/>
      <c r="C7" s="412"/>
      <c r="D7" s="412"/>
      <c r="E7" s="11" t="s">
        <v>16</v>
      </c>
      <c r="F7" s="11" t="s">
        <v>17</v>
      </c>
      <c r="G7" s="11" t="s">
        <v>18</v>
      </c>
      <c r="H7" s="412"/>
      <c r="I7" s="566"/>
      <c r="J7" s="279" t="s">
        <v>16</v>
      </c>
      <c r="K7" s="11" t="s">
        <v>17</v>
      </c>
      <c r="L7" s="11" t="s">
        <v>18</v>
      </c>
      <c r="M7" s="412"/>
      <c r="N7" s="566"/>
      <c r="O7" s="564"/>
      <c r="P7" s="388"/>
    </row>
    <row r="8" spans="2:18" ht="18.75" customHeight="1">
      <c r="B8" s="23"/>
      <c r="C8" s="19"/>
      <c r="D8" s="19"/>
      <c r="E8" s="320"/>
      <c r="F8" s="321"/>
      <c r="G8" s="321"/>
      <c r="H8" s="322"/>
      <c r="I8" s="327">
        <f aca="true" t="shared" si="0" ref="I8:I13">ROUND(E8*F8*G8+0.00003,4)*H8/1000000000</f>
        <v>0</v>
      </c>
      <c r="J8" s="190"/>
      <c r="K8" s="19"/>
      <c r="L8" s="19"/>
      <c r="M8" s="19"/>
      <c r="N8" s="327">
        <f aca="true" t="shared" si="1" ref="N8:N13">ROUND(J8*K8*L8+0.00003,4)*M8/1000000000</f>
        <v>0</v>
      </c>
      <c r="O8" s="191"/>
      <c r="P8" s="192">
        <f aca="true" t="shared" si="2" ref="P8:P13">N8*O8</f>
        <v>0</v>
      </c>
      <c r="R8" s="28"/>
    </row>
    <row r="9" spans="2:19" ht="18.75" customHeight="1" thickBot="1">
      <c r="B9" s="193"/>
      <c r="C9" s="20"/>
      <c r="D9" s="20"/>
      <c r="E9" s="323"/>
      <c r="F9" s="324"/>
      <c r="G9" s="324"/>
      <c r="H9" s="324"/>
      <c r="I9" s="327">
        <f t="shared" si="0"/>
        <v>0</v>
      </c>
      <c r="J9" s="194"/>
      <c r="K9" s="20"/>
      <c r="L9" s="20"/>
      <c r="M9" s="20"/>
      <c r="N9" s="327">
        <f t="shared" si="1"/>
        <v>0</v>
      </c>
      <c r="O9" s="195"/>
      <c r="P9" s="196">
        <f t="shared" si="2"/>
        <v>0</v>
      </c>
      <c r="R9" s="100" t="s">
        <v>123</v>
      </c>
      <c r="S9" s="29"/>
    </row>
    <row r="10" spans="2:19" ht="18.75" customHeight="1">
      <c r="B10" s="193"/>
      <c r="C10" s="20"/>
      <c r="D10" s="20"/>
      <c r="E10" s="323"/>
      <c r="F10" s="324"/>
      <c r="G10" s="324"/>
      <c r="H10" s="324"/>
      <c r="I10" s="327">
        <f t="shared" si="0"/>
        <v>0</v>
      </c>
      <c r="J10" s="194"/>
      <c r="K10" s="20"/>
      <c r="L10" s="20"/>
      <c r="M10" s="20"/>
      <c r="N10" s="327">
        <f t="shared" si="1"/>
        <v>0</v>
      </c>
      <c r="O10" s="195"/>
      <c r="P10" s="196">
        <f t="shared" si="2"/>
        <v>0</v>
      </c>
      <c r="R10" s="43" t="s">
        <v>151</v>
      </c>
      <c r="S10" s="109" t="s">
        <v>257</v>
      </c>
    </row>
    <row r="11" spans="2:19" ht="18.75" customHeight="1">
      <c r="B11" s="193"/>
      <c r="C11" s="20"/>
      <c r="D11" s="20"/>
      <c r="E11" s="323"/>
      <c r="F11" s="324"/>
      <c r="G11" s="324"/>
      <c r="H11" s="324"/>
      <c r="I11" s="327">
        <f t="shared" si="0"/>
        <v>0</v>
      </c>
      <c r="J11" s="194"/>
      <c r="K11" s="20"/>
      <c r="L11" s="20"/>
      <c r="M11" s="20"/>
      <c r="N11" s="327">
        <f t="shared" si="1"/>
        <v>0</v>
      </c>
      <c r="O11" s="195"/>
      <c r="P11" s="196">
        <f t="shared" si="2"/>
        <v>0</v>
      </c>
      <c r="R11" s="44" t="s">
        <v>124</v>
      </c>
      <c r="S11" s="212">
        <v>100000</v>
      </c>
    </row>
    <row r="12" spans="2:19" ht="18.75" customHeight="1">
      <c r="B12" s="193"/>
      <c r="C12" s="20"/>
      <c r="D12" s="20"/>
      <c r="E12" s="323"/>
      <c r="F12" s="324"/>
      <c r="G12" s="324"/>
      <c r="H12" s="324"/>
      <c r="I12" s="327">
        <f t="shared" si="0"/>
        <v>0</v>
      </c>
      <c r="J12" s="194"/>
      <c r="K12" s="20"/>
      <c r="L12" s="20"/>
      <c r="M12" s="20"/>
      <c r="N12" s="327">
        <f t="shared" si="1"/>
        <v>0</v>
      </c>
      <c r="O12" s="195"/>
      <c r="P12" s="196">
        <f t="shared" si="2"/>
        <v>0</v>
      </c>
      <c r="R12" s="44" t="s">
        <v>125</v>
      </c>
      <c r="S12" s="212">
        <v>110000</v>
      </c>
    </row>
    <row r="13" spans="2:19" ht="18.75" customHeight="1">
      <c r="B13" s="193"/>
      <c r="C13" s="20"/>
      <c r="D13" s="20"/>
      <c r="E13" s="323"/>
      <c r="F13" s="324"/>
      <c r="G13" s="324"/>
      <c r="H13" s="324"/>
      <c r="I13" s="327">
        <f t="shared" si="0"/>
        <v>0</v>
      </c>
      <c r="J13" s="194"/>
      <c r="K13" s="20"/>
      <c r="L13" s="20"/>
      <c r="M13" s="20"/>
      <c r="N13" s="327">
        <f t="shared" si="1"/>
        <v>0</v>
      </c>
      <c r="O13" s="195"/>
      <c r="P13" s="196">
        <f t="shared" si="2"/>
        <v>0</v>
      </c>
      <c r="R13" s="45" t="s">
        <v>126</v>
      </c>
      <c r="S13" s="578">
        <v>80000</v>
      </c>
    </row>
    <row r="14" spans="2:19" ht="18.75" customHeight="1">
      <c r="B14" s="193"/>
      <c r="C14" s="20"/>
      <c r="D14" s="20"/>
      <c r="E14" s="323"/>
      <c r="F14" s="324"/>
      <c r="G14" s="324"/>
      <c r="H14" s="324"/>
      <c r="I14" s="327">
        <f aca="true" t="shared" si="3" ref="I14:I46">ROUND(E14*F14*G14+0.00003,4)*H14/1000000000</f>
        <v>0</v>
      </c>
      <c r="J14" s="194"/>
      <c r="K14" s="20"/>
      <c r="L14" s="20"/>
      <c r="M14" s="20"/>
      <c r="N14" s="327">
        <f aca="true" t="shared" si="4" ref="N14:N46">ROUND(J14*K14*L14+0.00003,4)*M14/1000000000</f>
        <v>0</v>
      </c>
      <c r="O14" s="195"/>
      <c r="P14" s="196">
        <f aca="true" t="shared" si="5" ref="P14:P46">N14*O14</f>
        <v>0</v>
      </c>
      <c r="R14" s="46" t="s">
        <v>127</v>
      </c>
      <c r="S14" s="579"/>
    </row>
    <row r="15" spans="2:19" ht="18.75" customHeight="1" thickBot="1">
      <c r="B15" s="193"/>
      <c r="C15" s="20"/>
      <c r="D15" s="20"/>
      <c r="E15" s="323"/>
      <c r="F15" s="324"/>
      <c r="G15" s="324"/>
      <c r="H15" s="324"/>
      <c r="I15" s="327">
        <f t="shared" si="3"/>
        <v>0</v>
      </c>
      <c r="J15" s="194"/>
      <c r="K15" s="20"/>
      <c r="L15" s="20"/>
      <c r="M15" s="20"/>
      <c r="N15" s="327">
        <f t="shared" si="4"/>
        <v>0</v>
      </c>
      <c r="O15" s="195"/>
      <c r="P15" s="196">
        <f t="shared" si="5"/>
        <v>0</v>
      </c>
      <c r="R15" s="47" t="s">
        <v>128</v>
      </c>
      <c r="S15" s="213">
        <v>70000</v>
      </c>
    </row>
    <row r="16" spans="2:19" ht="18.75" customHeight="1">
      <c r="B16" s="193"/>
      <c r="C16" s="20"/>
      <c r="D16" s="20"/>
      <c r="E16" s="323"/>
      <c r="F16" s="324"/>
      <c r="G16" s="324"/>
      <c r="H16" s="324"/>
      <c r="I16" s="327">
        <f t="shared" si="3"/>
        <v>0</v>
      </c>
      <c r="J16" s="194"/>
      <c r="K16" s="20"/>
      <c r="L16" s="20"/>
      <c r="M16" s="20"/>
      <c r="N16" s="327">
        <f t="shared" si="4"/>
        <v>0</v>
      </c>
      <c r="O16" s="195"/>
      <c r="P16" s="196">
        <f t="shared" si="5"/>
        <v>0</v>
      </c>
      <c r="R16" s="43" t="s">
        <v>152</v>
      </c>
      <c r="S16" s="109" t="s">
        <v>257</v>
      </c>
    </row>
    <row r="17" spans="2:19" ht="18.75" customHeight="1">
      <c r="B17" s="193"/>
      <c r="C17" s="20"/>
      <c r="D17" s="20"/>
      <c r="E17" s="323"/>
      <c r="F17" s="324"/>
      <c r="G17" s="324"/>
      <c r="H17" s="324"/>
      <c r="I17" s="327">
        <f t="shared" si="3"/>
        <v>0</v>
      </c>
      <c r="J17" s="194"/>
      <c r="K17" s="20"/>
      <c r="L17" s="20"/>
      <c r="M17" s="20"/>
      <c r="N17" s="327">
        <f t="shared" si="4"/>
        <v>0</v>
      </c>
      <c r="O17" s="195"/>
      <c r="P17" s="196">
        <f t="shared" si="5"/>
        <v>0</v>
      </c>
      <c r="R17" s="44" t="s">
        <v>124</v>
      </c>
      <c r="S17" s="212">
        <v>110000</v>
      </c>
    </row>
    <row r="18" spans="2:19" ht="18.75" customHeight="1">
      <c r="B18" s="193"/>
      <c r="C18" s="20"/>
      <c r="D18" s="20"/>
      <c r="E18" s="323"/>
      <c r="F18" s="324"/>
      <c r="G18" s="324"/>
      <c r="H18" s="324"/>
      <c r="I18" s="327">
        <f t="shared" si="3"/>
        <v>0</v>
      </c>
      <c r="J18" s="194"/>
      <c r="K18" s="20"/>
      <c r="L18" s="20"/>
      <c r="M18" s="20"/>
      <c r="N18" s="327">
        <f t="shared" si="4"/>
        <v>0</v>
      </c>
      <c r="O18" s="195"/>
      <c r="P18" s="196">
        <f t="shared" si="5"/>
        <v>0</v>
      </c>
      <c r="R18" s="44" t="s">
        <v>125</v>
      </c>
      <c r="S18" s="212">
        <v>120000</v>
      </c>
    </row>
    <row r="19" spans="2:19" ht="18.75" customHeight="1">
      <c r="B19" s="193"/>
      <c r="C19" s="20"/>
      <c r="D19" s="20"/>
      <c r="E19" s="323"/>
      <c r="F19" s="324"/>
      <c r="G19" s="324"/>
      <c r="H19" s="324"/>
      <c r="I19" s="327">
        <f t="shared" si="3"/>
        <v>0</v>
      </c>
      <c r="J19" s="194"/>
      <c r="K19" s="20"/>
      <c r="L19" s="20"/>
      <c r="M19" s="20"/>
      <c r="N19" s="327">
        <f t="shared" si="4"/>
        <v>0</v>
      </c>
      <c r="O19" s="195"/>
      <c r="P19" s="196">
        <f t="shared" si="5"/>
        <v>0</v>
      </c>
      <c r="R19" s="45" t="s">
        <v>126</v>
      </c>
      <c r="S19" s="578">
        <v>90000</v>
      </c>
    </row>
    <row r="20" spans="2:19" ht="18.75" customHeight="1">
      <c r="B20" s="193"/>
      <c r="C20" s="20"/>
      <c r="D20" s="20"/>
      <c r="E20" s="323"/>
      <c r="F20" s="324"/>
      <c r="G20" s="324"/>
      <c r="H20" s="324"/>
      <c r="I20" s="327">
        <f t="shared" si="3"/>
        <v>0</v>
      </c>
      <c r="J20" s="194"/>
      <c r="K20" s="20"/>
      <c r="L20" s="20"/>
      <c r="M20" s="20"/>
      <c r="N20" s="327">
        <f t="shared" si="4"/>
        <v>0</v>
      </c>
      <c r="O20" s="195"/>
      <c r="P20" s="196">
        <f t="shared" si="5"/>
        <v>0</v>
      </c>
      <c r="R20" s="46" t="s">
        <v>127</v>
      </c>
      <c r="S20" s="579"/>
    </row>
    <row r="21" spans="2:19" ht="18.75" customHeight="1" thickBot="1">
      <c r="B21" s="193"/>
      <c r="C21" s="20"/>
      <c r="D21" s="20"/>
      <c r="E21" s="323"/>
      <c r="F21" s="324"/>
      <c r="G21" s="324"/>
      <c r="H21" s="324"/>
      <c r="I21" s="327">
        <f t="shared" si="3"/>
        <v>0</v>
      </c>
      <c r="J21" s="194"/>
      <c r="K21" s="20"/>
      <c r="L21" s="20"/>
      <c r="M21" s="20"/>
      <c r="N21" s="327">
        <f t="shared" si="4"/>
        <v>0</v>
      </c>
      <c r="O21" s="195"/>
      <c r="P21" s="196">
        <f t="shared" si="5"/>
        <v>0</v>
      </c>
      <c r="R21" s="47" t="s">
        <v>128</v>
      </c>
      <c r="S21" s="213">
        <v>80000</v>
      </c>
    </row>
    <row r="22" spans="2:19" ht="18.75" customHeight="1" thickBot="1">
      <c r="B22" s="193"/>
      <c r="C22" s="20"/>
      <c r="D22" s="20"/>
      <c r="E22" s="323"/>
      <c r="F22" s="324"/>
      <c r="G22" s="324"/>
      <c r="H22" s="324"/>
      <c r="I22" s="327">
        <f t="shared" si="3"/>
        <v>0</v>
      </c>
      <c r="J22" s="194"/>
      <c r="K22" s="20"/>
      <c r="L22" s="20"/>
      <c r="M22" s="20"/>
      <c r="N22" s="327">
        <f t="shared" si="4"/>
        <v>0</v>
      </c>
      <c r="O22" s="195"/>
      <c r="P22" s="196">
        <f t="shared" si="5"/>
        <v>0</v>
      </c>
      <c r="R22" s="42" t="s">
        <v>153</v>
      </c>
      <c r="S22" s="110" t="s">
        <v>186</v>
      </c>
    </row>
    <row r="23" spans="2:19" ht="18.75" customHeight="1">
      <c r="B23" s="193"/>
      <c r="C23" s="20"/>
      <c r="D23" s="20"/>
      <c r="E23" s="323"/>
      <c r="F23" s="324"/>
      <c r="G23" s="324"/>
      <c r="H23" s="324"/>
      <c r="I23" s="327">
        <f t="shared" si="3"/>
        <v>0</v>
      </c>
      <c r="J23" s="194"/>
      <c r="K23" s="20"/>
      <c r="L23" s="20"/>
      <c r="M23" s="20"/>
      <c r="N23" s="327">
        <f>ROUND(J23*K23*L23+0.00003,4)*M23/1000000000</f>
        <v>0</v>
      </c>
      <c r="O23" s="195"/>
      <c r="P23" s="196">
        <f>N23*O23</f>
        <v>0</v>
      </c>
      <c r="R23" s="48" t="s">
        <v>129</v>
      </c>
      <c r="S23" s="109" t="s">
        <v>257</v>
      </c>
    </row>
    <row r="24" spans="2:19" ht="18.75" customHeight="1">
      <c r="B24" s="193"/>
      <c r="C24" s="20"/>
      <c r="D24" s="20"/>
      <c r="E24" s="323"/>
      <c r="F24" s="324"/>
      <c r="G24" s="324"/>
      <c r="H24" s="324"/>
      <c r="I24" s="327">
        <f t="shared" si="3"/>
        <v>0</v>
      </c>
      <c r="J24" s="194"/>
      <c r="K24" s="20"/>
      <c r="L24" s="20"/>
      <c r="M24" s="20"/>
      <c r="N24" s="327">
        <f>ROUND(J24*K24*L24+0.00003,4)*M24/1000000000</f>
        <v>0</v>
      </c>
      <c r="O24" s="195"/>
      <c r="P24" s="196">
        <f>N24*O24</f>
        <v>0</v>
      </c>
      <c r="R24" s="44" t="s">
        <v>130</v>
      </c>
      <c r="S24" s="212">
        <v>200000</v>
      </c>
    </row>
    <row r="25" spans="2:19" ht="18.75" customHeight="1">
      <c r="B25" s="193"/>
      <c r="C25" s="20"/>
      <c r="D25" s="20"/>
      <c r="E25" s="323"/>
      <c r="F25" s="324"/>
      <c r="G25" s="324"/>
      <c r="H25" s="324"/>
      <c r="I25" s="327">
        <f t="shared" si="3"/>
        <v>0</v>
      </c>
      <c r="J25" s="194"/>
      <c r="K25" s="20"/>
      <c r="L25" s="20"/>
      <c r="M25" s="20"/>
      <c r="N25" s="327">
        <f>ROUND(J25*K25*L25+0.00003,4)*M25/1000000000</f>
        <v>0</v>
      </c>
      <c r="O25" s="195"/>
      <c r="P25" s="196">
        <f>N25*O25</f>
        <v>0</v>
      </c>
      <c r="R25" s="44" t="s">
        <v>131</v>
      </c>
      <c r="S25" s="212">
        <v>160000</v>
      </c>
    </row>
    <row r="26" spans="2:19" ht="18.75" customHeight="1" thickBot="1">
      <c r="B26" s="193"/>
      <c r="C26" s="20"/>
      <c r="D26" s="20"/>
      <c r="E26" s="323"/>
      <c r="F26" s="324"/>
      <c r="G26" s="324"/>
      <c r="H26" s="324"/>
      <c r="I26" s="327">
        <f t="shared" si="3"/>
        <v>0</v>
      </c>
      <c r="J26" s="194"/>
      <c r="K26" s="20"/>
      <c r="L26" s="20"/>
      <c r="M26" s="20"/>
      <c r="N26" s="327">
        <f aca="true" t="shared" si="6" ref="N26:N35">ROUND(J26*K26*L26+0.00003,4)*M26/1000000000</f>
        <v>0</v>
      </c>
      <c r="O26" s="195"/>
      <c r="P26" s="196">
        <f aca="true" t="shared" si="7" ref="P26:P35">N26*O26</f>
        <v>0</v>
      </c>
      <c r="R26" s="47" t="s">
        <v>132</v>
      </c>
      <c r="S26" s="213">
        <v>140000</v>
      </c>
    </row>
    <row r="27" spans="2:19" ht="18.75" customHeight="1">
      <c r="B27" s="193"/>
      <c r="C27" s="20"/>
      <c r="D27" s="20"/>
      <c r="E27" s="323"/>
      <c r="F27" s="324"/>
      <c r="G27" s="324"/>
      <c r="H27" s="324"/>
      <c r="I27" s="327">
        <f aca="true" t="shared" si="8" ref="I27:I35">ROUND(E27*F27*G27+0.00003,4)*H27/1000000000</f>
        <v>0</v>
      </c>
      <c r="J27" s="194"/>
      <c r="K27" s="20"/>
      <c r="L27" s="20"/>
      <c r="M27" s="20"/>
      <c r="N27" s="327">
        <f t="shared" si="6"/>
        <v>0</v>
      </c>
      <c r="O27" s="195"/>
      <c r="P27" s="196">
        <f t="shared" si="7"/>
        <v>0</v>
      </c>
      <c r="R27" s="580" t="s">
        <v>133</v>
      </c>
      <c r="S27" s="570" t="s">
        <v>258</v>
      </c>
    </row>
    <row r="28" spans="2:19" ht="18.75" customHeight="1">
      <c r="B28" s="193"/>
      <c r="C28" s="20"/>
      <c r="D28" s="20"/>
      <c r="E28" s="323"/>
      <c r="F28" s="324"/>
      <c r="G28" s="324"/>
      <c r="H28" s="324"/>
      <c r="I28" s="327">
        <f t="shared" si="8"/>
        <v>0</v>
      </c>
      <c r="J28" s="194"/>
      <c r="K28" s="20"/>
      <c r="L28" s="20"/>
      <c r="M28" s="20"/>
      <c r="N28" s="327">
        <f t="shared" si="6"/>
        <v>0</v>
      </c>
      <c r="O28" s="195"/>
      <c r="P28" s="196">
        <f t="shared" si="7"/>
        <v>0</v>
      </c>
      <c r="R28" s="581"/>
      <c r="S28" s="571"/>
    </row>
    <row r="29" spans="2:19" ht="18.75" customHeight="1" thickBot="1">
      <c r="B29" s="193"/>
      <c r="C29" s="20"/>
      <c r="D29" s="20"/>
      <c r="E29" s="323"/>
      <c r="F29" s="324"/>
      <c r="G29" s="324"/>
      <c r="H29" s="324"/>
      <c r="I29" s="327">
        <f t="shared" si="8"/>
        <v>0</v>
      </c>
      <c r="J29" s="194"/>
      <c r="K29" s="20"/>
      <c r="L29" s="20"/>
      <c r="M29" s="20"/>
      <c r="N29" s="327">
        <f t="shared" si="6"/>
        <v>0</v>
      </c>
      <c r="O29" s="195"/>
      <c r="P29" s="196">
        <f t="shared" si="7"/>
        <v>0</v>
      </c>
      <c r="R29" s="582"/>
      <c r="S29" s="572"/>
    </row>
    <row r="30" spans="2:19" ht="18.75" customHeight="1">
      <c r="B30" s="193"/>
      <c r="C30" s="20"/>
      <c r="D30" s="20"/>
      <c r="E30" s="323"/>
      <c r="F30" s="324"/>
      <c r="G30" s="324"/>
      <c r="H30" s="324"/>
      <c r="I30" s="327">
        <f t="shared" si="8"/>
        <v>0</v>
      </c>
      <c r="J30" s="194"/>
      <c r="K30" s="20"/>
      <c r="L30" s="20"/>
      <c r="M30" s="20"/>
      <c r="N30" s="327">
        <f t="shared" si="6"/>
        <v>0</v>
      </c>
      <c r="O30" s="195"/>
      <c r="P30" s="196">
        <f t="shared" si="7"/>
        <v>0</v>
      </c>
      <c r="R30" s="43" t="s">
        <v>134</v>
      </c>
      <c r="S30" s="109" t="s">
        <v>257</v>
      </c>
    </row>
    <row r="31" spans="2:19" ht="18.75" customHeight="1">
      <c r="B31" s="193"/>
      <c r="C31" s="20"/>
      <c r="D31" s="20"/>
      <c r="E31" s="323"/>
      <c r="F31" s="324"/>
      <c r="G31" s="324"/>
      <c r="H31" s="324"/>
      <c r="I31" s="327">
        <f t="shared" si="8"/>
        <v>0</v>
      </c>
      <c r="J31" s="194"/>
      <c r="K31" s="20"/>
      <c r="L31" s="20"/>
      <c r="M31" s="20"/>
      <c r="N31" s="327">
        <f t="shared" si="6"/>
        <v>0</v>
      </c>
      <c r="O31" s="195"/>
      <c r="P31" s="196">
        <f t="shared" si="7"/>
        <v>0</v>
      </c>
      <c r="R31" s="44" t="s">
        <v>135</v>
      </c>
      <c r="S31" s="212">
        <v>50000</v>
      </c>
    </row>
    <row r="32" spans="2:19" ht="18.75" customHeight="1">
      <c r="B32" s="193"/>
      <c r="C32" s="20"/>
      <c r="D32" s="20"/>
      <c r="E32" s="323"/>
      <c r="F32" s="324"/>
      <c r="G32" s="324"/>
      <c r="H32" s="324"/>
      <c r="I32" s="327">
        <f t="shared" si="8"/>
        <v>0</v>
      </c>
      <c r="J32" s="194"/>
      <c r="K32" s="20"/>
      <c r="L32" s="20"/>
      <c r="M32" s="20"/>
      <c r="N32" s="327">
        <f t="shared" si="6"/>
        <v>0</v>
      </c>
      <c r="O32" s="195"/>
      <c r="P32" s="196">
        <f t="shared" si="7"/>
        <v>0</v>
      </c>
      <c r="R32" s="44" t="s">
        <v>136</v>
      </c>
      <c r="S32" s="212">
        <v>150000</v>
      </c>
    </row>
    <row r="33" spans="2:19" ht="18.75" customHeight="1">
      <c r="B33" s="193"/>
      <c r="C33" s="20"/>
      <c r="D33" s="20"/>
      <c r="E33" s="323"/>
      <c r="F33" s="324"/>
      <c r="G33" s="324"/>
      <c r="H33" s="324"/>
      <c r="I33" s="327">
        <f t="shared" si="8"/>
        <v>0</v>
      </c>
      <c r="J33" s="194"/>
      <c r="K33" s="20"/>
      <c r="L33" s="20"/>
      <c r="M33" s="20"/>
      <c r="N33" s="327">
        <f t="shared" si="6"/>
        <v>0</v>
      </c>
      <c r="O33" s="195"/>
      <c r="P33" s="196">
        <f t="shared" si="7"/>
        <v>0</v>
      </c>
      <c r="R33" s="44" t="s">
        <v>137</v>
      </c>
      <c r="S33" s="212">
        <v>75000</v>
      </c>
    </row>
    <row r="34" spans="2:19" ht="18.75" customHeight="1" thickBot="1">
      <c r="B34" s="193"/>
      <c r="C34" s="20"/>
      <c r="D34" s="20"/>
      <c r="E34" s="323"/>
      <c r="F34" s="324"/>
      <c r="G34" s="324"/>
      <c r="H34" s="324"/>
      <c r="I34" s="327">
        <f t="shared" si="8"/>
        <v>0</v>
      </c>
      <c r="J34" s="194"/>
      <c r="K34" s="20"/>
      <c r="L34" s="20"/>
      <c r="M34" s="20"/>
      <c r="N34" s="327">
        <f t="shared" si="6"/>
        <v>0</v>
      </c>
      <c r="O34" s="195"/>
      <c r="P34" s="196">
        <f t="shared" si="7"/>
        <v>0</v>
      </c>
      <c r="R34" s="47" t="s">
        <v>138</v>
      </c>
      <c r="S34" s="213">
        <v>25000</v>
      </c>
    </row>
    <row r="35" spans="2:16" ht="18.75" customHeight="1">
      <c r="B35" s="193"/>
      <c r="C35" s="20"/>
      <c r="D35" s="20"/>
      <c r="E35" s="323"/>
      <c r="F35" s="324"/>
      <c r="G35" s="324"/>
      <c r="H35" s="324"/>
      <c r="I35" s="327">
        <f t="shared" si="8"/>
        <v>0</v>
      </c>
      <c r="J35" s="194"/>
      <c r="K35" s="20"/>
      <c r="L35" s="20"/>
      <c r="M35" s="20"/>
      <c r="N35" s="327">
        <f t="shared" si="6"/>
        <v>0</v>
      </c>
      <c r="O35" s="195"/>
      <c r="P35" s="196">
        <f t="shared" si="7"/>
        <v>0</v>
      </c>
    </row>
    <row r="36" spans="2:19" ht="18.75" customHeight="1">
      <c r="B36" s="193"/>
      <c r="C36" s="20"/>
      <c r="D36" s="20"/>
      <c r="E36" s="323"/>
      <c r="F36" s="324"/>
      <c r="G36" s="324"/>
      <c r="H36" s="324"/>
      <c r="I36" s="327">
        <f t="shared" si="3"/>
        <v>0</v>
      </c>
      <c r="J36" s="194"/>
      <c r="K36" s="20"/>
      <c r="L36" s="20"/>
      <c r="M36" s="20"/>
      <c r="N36" s="327">
        <f t="shared" si="4"/>
        <v>0</v>
      </c>
      <c r="O36" s="195"/>
      <c r="P36" s="196">
        <f t="shared" si="5"/>
        <v>0</v>
      </c>
      <c r="R36" s="573" t="s">
        <v>259</v>
      </c>
      <c r="S36" s="574"/>
    </row>
    <row r="37" spans="2:19" ht="18.75" customHeight="1">
      <c r="B37" s="193"/>
      <c r="C37" s="20"/>
      <c r="D37" s="20"/>
      <c r="E37" s="323"/>
      <c r="F37" s="324"/>
      <c r="G37" s="324"/>
      <c r="H37" s="324"/>
      <c r="I37" s="327">
        <f t="shared" si="3"/>
        <v>0</v>
      </c>
      <c r="J37" s="194"/>
      <c r="K37" s="20"/>
      <c r="L37" s="20"/>
      <c r="M37" s="20"/>
      <c r="N37" s="327">
        <f t="shared" si="4"/>
        <v>0</v>
      </c>
      <c r="O37" s="195"/>
      <c r="P37" s="196">
        <f t="shared" si="5"/>
        <v>0</v>
      </c>
      <c r="R37" s="574"/>
      <c r="S37" s="574"/>
    </row>
    <row r="38" spans="2:19" ht="18.75" customHeight="1">
      <c r="B38" s="193"/>
      <c r="C38" s="20"/>
      <c r="D38" s="20"/>
      <c r="E38" s="323"/>
      <c r="F38" s="324"/>
      <c r="G38" s="324"/>
      <c r="H38" s="324"/>
      <c r="I38" s="327">
        <f t="shared" si="3"/>
        <v>0</v>
      </c>
      <c r="J38" s="194"/>
      <c r="K38" s="20"/>
      <c r="L38" s="20"/>
      <c r="M38" s="20"/>
      <c r="N38" s="327">
        <f t="shared" si="4"/>
        <v>0</v>
      </c>
      <c r="O38" s="195"/>
      <c r="P38" s="196">
        <f t="shared" si="5"/>
        <v>0</v>
      </c>
      <c r="R38" s="574"/>
      <c r="S38" s="574"/>
    </row>
    <row r="39" spans="2:19" ht="18.75" customHeight="1">
      <c r="B39" s="193"/>
      <c r="C39" s="20"/>
      <c r="D39" s="20"/>
      <c r="E39" s="323"/>
      <c r="F39" s="324"/>
      <c r="G39" s="324"/>
      <c r="H39" s="324"/>
      <c r="I39" s="327">
        <f t="shared" si="3"/>
        <v>0</v>
      </c>
      <c r="J39" s="194"/>
      <c r="K39" s="20"/>
      <c r="L39" s="20"/>
      <c r="M39" s="20"/>
      <c r="N39" s="327">
        <f t="shared" si="4"/>
        <v>0</v>
      </c>
      <c r="O39" s="195"/>
      <c r="P39" s="196">
        <f t="shared" si="5"/>
        <v>0</v>
      </c>
      <c r="R39" s="574"/>
      <c r="S39" s="574"/>
    </row>
    <row r="40" spans="2:19" ht="18.75" customHeight="1">
      <c r="B40" s="193"/>
      <c r="C40" s="20"/>
      <c r="D40" s="20"/>
      <c r="E40" s="323"/>
      <c r="F40" s="324"/>
      <c r="G40" s="324"/>
      <c r="H40" s="324"/>
      <c r="I40" s="327">
        <f t="shared" si="3"/>
        <v>0</v>
      </c>
      <c r="J40" s="194"/>
      <c r="K40" s="20"/>
      <c r="L40" s="20"/>
      <c r="M40" s="20"/>
      <c r="N40" s="327">
        <f t="shared" si="4"/>
        <v>0</v>
      </c>
      <c r="O40" s="195"/>
      <c r="P40" s="196">
        <f t="shared" si="5"/>
        <v>0</v>
      </c>
      <c r="R40" s="2"/>
      <c r="S40" s="2"/>
    </row>
    <row r="41" spans="2:19" ht="18.75" customHeight="1">
      <c r="B41" s="193"/>
      <c r="C41" s="20"/>
      <c r="D41" s="20"/>
      <c r="E41" s="323"/>
      <c r="F41" s="324"/>
      <c r="G41" s="324"/>
      <c r="H41" s="324"/>
      <c r="I41" s="327">
        <f t="shared" si="3"/>
        <v>0</v>
      </c>
      <c r="J41" s="194"/>
      <c r="K41" s="20"/>
      <c r="L41" s="20"/>
      <c r="M41" s="20"/>
      <c r="N41" s="327">
        <f t="shared" si="4"/>
        <v>0</v>
      </c>
      <c r="O41" s="195"/>
      <c r="P41" s="196">
        <f t="shared" si="5"/>
        <v>0</v>
      </c>
      <c r="R41" s="568" t="s">
        <v>188</v>
      </c>
      <c r="S41" s="569"/>
    </row>
    <row r="42" spans="2:21" ht="18.75" customHeight="1">
      <c r="B42" s="193"/>
      <c r="C42" s="20"/>
      <c r="D42" s="20"/>
      <c r="E42" s="323"/>
      <c r="F42" s="324"/>
      <c r="G42" s="324"/>
      <c r="H42" s="324"/>
      <c r="I42" s="327">
        <f t="shared" si="3"/>
        <v>0</v>
      </c>
      <c r="J42" s="194"/>
      <c r="K42" s="20"/>
      <c r="L42" s="20"/>
      <c r="M42" s="20"/>
      <c r="N42" s="327">
        <f t="shared" si="4"/>
        <v>0</v>
      </c>
      <c r="O42" s="195"/>
      <c r="P42" s="196">
        <f t="shared" si="5"/>
        <v>0</v>
      </c>
      <c r="Q42" s="2"/>
      <c r="R42" s="569"/>
      <c r="S42" s="569"/>
      <c r="T42" s="2"/>
      <c r="U42" s="2"/>
    </row>
    <row r="43" spans="2:21" ht="18.75" customHeight="1">
      <c r="B43" s="193"/>
      <c r="C43" s="20"/>
      <c r="D43" s="20"/>
      <c r="E43" s="323"/>
      <c r="F43" s="324"/>
      <c r="G43" s="324"/>
      <c r="H43" s="324"/>
      <c r="I43" s="327">
        <f t="shared" si="3"/>
        <v>0</v>
      </c>
      <c r="J43" s="194"/>
      <c r="K43" s="20"/>
      <c r="L43" s="20"/>
      <c r="M43" s="20"/>
      <c r="N43" s="327">
        <f t="shared" si="4"/>
        <v>0</v>
      </c>
      <c r="O43" s="195"/>
      <c r="P43" s="196">
        <f t="shared" si="5"/>
        <v>0</v>
      </c>
      <c r="Q43" s="2"/>
      <c r="R43" s="569"/>
      <c r="S43" s="569"/>
      <c r="T43" s="2"/>
      <c r="U43" s="2"/>
    </row>
    <row r="44" spans="2:21" ht="18.75" customHeight="1">
      <c r="B44" s="193"/>
      <c r="C44" s="20"/>
      <c r="D44" s="20"/>
      <c r="E44" s="323"/>
      <c r="F44" s="324"/>
      <c r="G44" s="324"/>
      <c r="H44" s="324"/>
      <c r="I44" s="327">
        <f t="shared" si="3"/>
        <v>0</v>
      </c>
      <c r="J44" s="194"/>
      <c r="K44" s="20"/>
      <c r="L44" s="20"/>
      <c r="M44" s="20"/>
      <c r="N44" s="327">
        <f t="shared" si="4"/>
        <v>0</v>
      </c>
      <c r="O44" s="195"/>
      <c r="P44" s="196">
        <f t="shared" si="5"/>
        <v>0</v>
      </c>
      <c r="Q44" s="2"/>
      <c r="R44" s="569"/>
      <c r="S44" s="569"/>
      <c r="T44" s="2"/>
      <c r="U44" s="2"/>
    </row>
    <row r="45" spans="2:21" ht="18.75" customHeight="1">
      <c r="B45" s="193"/>
      <c r="C45" s="20"/>
      <c r="D45" s="20"/>
      <c r="E45" s="323"/>
      <c r="F45" s="324"/>
      <c r="G45" s="324"/>
      <c r="H45" s="324"/>
      <c r="I45" s="327">
        <f t="shared" si="3"/>
        <v>0</v>
      </c>
      <c r="J45" s="194"/>
      <c r="K45" s="20"/>
      <c r="L45" s="20"/>
      <c r="M45" s="20"/>
      <c r="N45" s="327">
        <f t="shared" si="4"/>
        <v>0</v>
      </c>
      <c r="O45" s="195"/>
      <c r="P45" s="196">
        <f t="shared" si="5"/>
        <v>0</v>
      </c>
      <c r="Q45" s="2"/>
      <c r="R45" s="569"/>
      <c r="S45" s="569"/>
      <c r="T45" s="2"/>
      <c r="U45" s="2"/>
    </row>
    <row r="46" spans="2:21" ht="18.75" customHeight="1">
      <c r="B46" s="193"/>
      <c r="C46" s="20"/>
      <c r="D46" s="20"/>
      <c r="E46" s="323"/>
      <c r="F46" s="324"/>
      <c r="G46" s="324"/>
      <c r="H46" s="324"/>
      <c r="I46" s="327">
        <f t="shared" si="3"/>
        <v>0</v>
      </c>
      <c r="J46" s="194"/>
      <c r="K46" s="20"/>
      <c r="L46" s="20"/>
      <c r="M46" s="20"/>
      <c r="N46" s="327">
        <f t="shared" si="4"/>
        <v>0</v>
      </c>
      <c r="O46" s="195"/>
      <c r="P46" s="196">
        <f t="shared" si="5"/>
        <v>0</v>
      </c>
      <c r="Q46" s="2"/>
      <c r="R46" s="569"/>
      <c r="S46" s="569"/>
      <c r="T46" s="2"/>
      <c r="U46" s="2"/>
    </row>
    <row r="47" spans="2:21" s="38" customFormat="1" ht="18.75" customHeight="1">
      <c r="B47" s="193"/>
      <c r="C47" s="20"/>
      <c r="D47" s="20"/>
      <c r="E47" s="323"/>
      <c r="F47" s="324"/>
      <c r="G47" s="324"/>
      <c r="H47" s="324"/>
      <c r="I47" s="327">
        <f aca="true" t="shared" si="9" ref="I47:I57">ROUND(E47*F47*G47+0.00003,4)*H47/1000000000</f>
        <v>0</v>
      </c>
      <c r="J47" s="194"/>
      <c r="K47" s="20"/>
      <c r="L47" s="20"/>
      <c r="M47" s="20"/>
      <c r="N47" s="327">
        <f aca="true" t="shared" si="10" ref="N47:N57">ROUND(J47*K47*L47+0.00003,4)*M47/1000000000</f>
        <v>0</v>
      </c>
      <c r="O47" s="195"/>
      <c r="P47" s="196">
        <f aca="true" t="shared" si="11" ref="P47:P57">N47*O47</f>
        <v>0</v>
      </c>
      <c r="Q47" s="2"/>
      <c r="T47" s="2"/>
      <c r="U47" s="2"/>
    </row>
    <row r="48" spans="2:16" ht="18.75" customHeight="1">
      <c r="B48" s="193"/>
      <c r="C48" s="20"/>
      <c r="D48" s="20"/>
      <c r="E48" s="323"/>
      <c r="F48" s="324"/>
      <c r="G48" s="324"/>
      <c r="H48" s="324"/>
      <c r="I48" s="327">
        <f t="shared" si="9"/>
        <v>0</v>
      </c>
      <c r="J48" s="194"/>
      <c r="K48" s="20"/>
      <c r="L48" s="20"/>
      <c r="M48" s="20"/>
      <c r="N48" s="327">
        <f t="shared" si="10"/>
        <v>0</v>
      </c>
      <c r="O48" s="195"/>
      <c r="P48" s="196">
        <f t="shared" si="11"/>
        <v>0</v>
      </c>
    </row>
    <row r="49" spans="2:16" ht="18.75" customHeight="1">
      <c r="B49" s="193"/>
      <c r="C49" s="20"/>
      <c r="D49" s="20"/>
      <c r="E49" s="323"/>
      <c r="F49" s="324"/>
      <c r="G49" s="324"/>
      <c r="H49" s="324"/>
      <c r="I49" s="327">
        <f t="shared" si="9"/>
        <v>0</v>
      </c>
      <c r="J49" s="194"/>
      <c r="K49" s="20"/>
      <c r="L49" s="20"/>
      <c r="M49" s="20"/>
      <c r="N49" s="327">
        <f t="shared" si="10"/>
        <v>0</v>
      </c>
      <c r="O49" s="195"/>
      <c r="P49" s="196">
        <f t="shared" si="11"/>
        <v>0</v>
      </c>
    </row>
    <row r="50" spans="2:16" ht="18.75" customHeight="1">
      <c r="B50" s="193"/>
      <c r="C50" s="20"/>
      <c r="D50" s="20"/>
      <c r="E50" s="323"/>
      <c r="F50" s="324"/>
      <c r="G50" s="324"/>
      <c r="H50" s="324"/>
      <c r="I50" s="327">
        <f t="shared" si="9"/>
        <v>0</v>
      </c>
      <c r="J50" s="194"/>
      <c r="K50" s="20"/>
      <c r="L50" s="20"/>
      <c r="M50" s="20"/>
      <c r="N50" s="327">
        <f t="shared" si="10"/>
        <v>0</v>
      </c>
      <c r="O50" s="195"/>
      <c r="P50" s="196">
        <f t="shared" si="11"/>
        <v>0</v>
      </c>
    </row>
    <row r="51" spans="2:16" ht="18.75" customHeight="1">
      <c r="B51" s="193"/>
      <c r="C51" s="20"/>
      <c r="D51" s="20"/>
      <c r="E51" s="323"/>
      <c r="F51" s="324"/>
      <c r="G51" s="324"/>
      <c r="H51" s="324"/>
      <c r="I51" s="327">
        <f t="shared" si="9"/>
        <v>0</v>
      </c>
      <c r="J51" s="194"/>
      <c r="K51" s="20"/>
      <c r="L51" s="20"/>
      <c r="M51" s="20"/>
      <c r="N51" s="327">
        <f t="shared" si="10"/>
        <v>0</v>
      </c>
      <c r="O51" s="195"/>
      <c r="P51" s="196">
        <f t="shared" si="11"/>
        <v>0</v>
      </c>
    </row>
    <row r="52" spans="2:16" ht="18.75" customHeight="1">
      <c r="B52" s="193"/>
      <c r="C52" s="20"/>
      <c r="D52" s="20"/>
      <c r="E52" s="323"/>
      <c r="F52" s="324"/>
      <c r="G52" s="324"/>
      <c r="H52" s="324"/>
      <c r="I52" s="327">
        <f t="shared" si="9"/>
        <v>0</v>
      </c>
      <c r="J52" s="194"/>
      <c r="K52" s="20"/>
      <c r="L52" s="20"/>
      <c r="M52" s="20"/>
      <c r="N52" s="327">
        <f t="shared" si="10"/>
        <v>0</v>
      </c>
      <c r="O52" s="195"/>
      <c r="P52" s="196">
        <f t="shared" si="11"/>
        <v>0</v>
      </c>
    </row>
    <row r="53" spans="2:16" ht="18.75" customHeight="1">
      <c r="B53" s="193"/>
      <c r="C53" s="20"/>
      <c r="D53" s="20"/>
      <c r="E53" s="323"/>
      <c r="F53" s="324"/>
      <c r="G53" s="324"/>
      <c r="H53" s="324"/>
      <c r="I53" s="327">
        <f t="shared" si="9"/>
        <v>0</v>
      </c>
      <c r="J53" s="194"/>
      <c r="K53" s="20"/>
      <c r="L53" s="20"/>
      <c r="M53" s="20"/>
      <c r="N53" s="327">
        <f t="shared" si="10"/>
        <v>0</v>
      </c>
      <c r="O53" s="195"/>
      <c r="P53" s="196">
        <f t="shared" si="11"/>
        <v>0</v>
      </c>
    </row>
    <row r="54" spans="2:16" ht="18.75" customHeight="1">
      <c r="B54" s="193"/>
      <c r="C54" s="20"/>
      <c r="D54" s="20"/>
      <c r="E54" s="323"/>
      <c r="F54" s="324"/>
      <c r="G54" s="324"/>
      <c r="H54" s="324"/>
      <c r="I54" s="327">
        <f t="shared" si="9"/>
        <v>0</v>
      </c>
      <c r="J54" s="194"/>
      <c r="K54" s="20"/>
      <c r="L54" s="20"/>
      <c r="M54" s="20"/>
      <c r="N54" s="327">
        <f t="shared" si="10"/>
        <v>0</v>
      </c>
      <c r="O54" s="195"/>
      <c r="P54" s="196">
        <f t="shared" si="11"/>
        <v>0</v>
      </c>
    </row>
    <row r="55" spans="2:16" ht="18.75" customHeight="1">
      <c r="B55" s="193"/>
      <c r="C55" s="20"/>
      <c r="D55" s="20"/>
      <c r="E55" s="323"/>
      <c r="F55" s="324"/>
      <c r="G55" s="324"/>
      <c r="H55" s="324"/>
      <c r="I55" s="327">
        <f t="shared" si="9"/>
        <v>0</v>
      </c>
      <c r="J55" s="194"/>
      <c r="K55" s="20"/>
      <c r="L55" s="20"/>
      <c r="M55" s="20"/>
      <c r="N55" s="327">
        <f t="shared" si="10"/>
        <v>0</v>
      </c>
      <c r="O55" s="195"/>
      <c r="P55" s="196">
        <f t="shared" si="11"/>
        <v>0</v>
      </c>
    </row>
    <row r="56" spans="2:16" ht="18.75" customHeight="1">
      <c r="B56" s="193"/>
      <c r="C56" s="20"/>
      <c r="D56" s="20"/>
      <c r="E56" s="323"/>
      <c r="F56" s="324"/>
      <c r="G56" s="324"/>
      <c r="H56" s="324"/>
      <c r="I56" s="327">
        <f t="shared" si="9"/>
        <v>0</v>
      </c>
      <c r="J56" s="194"/>
      <c r="K56" s="20"/>
      <c r="L56" s="20"/>
      <c r="M56" s="20"/>
      <c r="N56" s="327">
        <f t="shared" si="10"/>
        <v>0</v>
      </c>
      <c r="O56" s="197"/>
      <c r="P56" s="196">
        <f t="shared" si="11"/>
        <v>0</v>
      </c>
    </row>
    <row r="57" spans="2:16" ht="18.75" customHeight="1" thickBot="1">
      <c r="B57" s="198"/>
      <c r="C57" s="199"/>
      <c r="D57" s="199"/>
      <c r="E57" s="325"/>
      <c r="F57" s="326"/>
      <c r="G57" s="326"/>
      <c r="H57" s="326"/>
      <c r="I57" s="327">
        <f t="shared" si="9"/>
        <v>0</v>
      </c>
      <c r="J57" s="200"/>
      <c r="K57" s="199"/>
      <c r="L57" s="199"/>
      <c r="M57" s="199"/>
      <c r="N57" s="327">
        <f t="shared" si="10"/>
        <v>0</v>
      </c>
      <c r="O57" s="201"/>
      <c r="P57" s="202">
        <f t="shared" si="11"/>
        <v>0</v>
      </c>
    </row>
    <row r="58" spans="2:16" ht="18.75" customHeight="1" thickBot="1">
      <c r="B58" s="36"/>
      <c r="C58" s="180"/>
      <c r="D58" s="180"/>
      <c r="E58" s="180"/>
      <c r="F58" s="555" t="s">
        <v>105</v>
      </c>
      <c r="G58" s="556"/>
      <c r="H58" s="203">
        <f>SUM(H8:H57)</f>
        <v>0</v>
      </c>
      <c r="I58" s="329">
        <f>SUM(I8:I57)</f>
        <v>0</v>
      </c>
      <c r="J58" s="36"/>
      <c r="K58" s="180"/>
      <c r="L58" s="180"/>
      <c r="M58" s="180"/>
      <c r="N58" s="328">
        <f>SUM(N8:N57)</f>
        <v>0</v>
      </c>
      <c r="O58" s="36" t="s">
        <v>55</v>
      </c>
      <c r="P58" s="204">
        <f>SUM(P8:P57)</f>
        <v>0</v>
      </c>
    </row>
    <row r="59" spans="2:16" ht="18.75" customHeight="1">
      <c r="B59" s="562" t="s">
        <v>22</v>
      </c>
      <c r="C59" s="562"/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2"/>
    </row>
    <row r="60" spans="2:16" ht="18.75" customHeight="1">
      <c r="B60" s="562" t="s">
        <v>23</v>
      </c>
      <c r="C60" s="562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2"/>
    </row>
    <row r="61" spans="2:16" ht="18.75" customHeight="1">
      <c r="B61" s="562" t="s">
        <v>99</v>
      </c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2"/>
    </row>
    <row r="62" spans="2:16" ht="18.75" customHeight="1">
      <c r="B62" s="562" t="s">
        <v>303</v>
      </c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2"/>
    </row>
    <row r="63" spans="2:16" ht="18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"/>
    </row>
    <row r="64" spans="2:16" ht="18.75" customHeight="1" thickBot="1">
      <c r="B64" s="549" t="s">
        <v>21</v>
      </c>
      <c r="C64" s="549"/>
      <c r="D64" s="549"/>
      <c r="E64" s="549"/>
      <c r="F64" s="38"/>
      <c r="G64" s="38"/>
      <c r="H64" s="38"/>
      <c r="I64" s="38"/>
      <c r="J64" s="38"/>
      <c r="K64" s="38"/>
      <c r="L64" s="2"/>
      <c r="M64" s="2"/>
      <c r="N64" s="2"/>
      <c r="O64" s="2"/>
      <c r="P64" s="2"/>
    </row>
    <row r="65" spans="2:16" ht="24.75" customHeight="1">
      <c r="B65" s="5" t="s">
        <v>0</v>
      </c>
      <c r="C65" s="550" t="s">
        <v>1</v>
      </c>
      <c r="D65" s="550" t="s">
        <v>2</v>
      </c>
      <c r="E65" s="552" t="s">
        <v>264</v>
      </c>
      <c r="F65" s="553"/>
      <c r="G65" s="554"/>
      <c r="H65" s="550" t="s">
        <v>3</v>
      </c>
      <c r="I65" s="539" t="s">
        <v>164</v>
      </c>
      <c r="J65" s="544" t="s">
        <v>263</v>
      </c>
      <c r="K65" s="545"/>
      <c r="L65" s="546"/>
      <c r="M65" s="547" t="s">
        <v>3</v>
      </c>
      <c r="N65" s="539" t="s">
        <v>164</v>
      </c>
      <c r="O65" s="541" t="s">
        <v>29</v>
      </c>
      <c r="P65" s="541" t="s">
        <v>84</v>
      </c>
    </row>
    <row r="66" spans="2:16" ht="18" customHeight="1" thickBot="1">
      <c r="B66" s="4" t="s">
        <v>20</v>
      </c>
      <c r="C66" s="551"/>
      <c r="D66" s="551"/>
      <c r="E66" s="3" t="s">
        <v>16</v>
      </c>
      <c r="F66" s="3" t="s">
        <v>17</v>
      </c>
      <c r="G66" s="3" t="s">
        <v>18</v>
      </c>
      <c r="H66" s="551"/>
      <c r="I66" s="540"/>
      <c r="J66" s="214" t="s">
        <v>16</v>
      </c>
      <c r="K66" s="215" t="s">
        <v>17</v>
      </c>
      <c r="L66" s="216" t="s">
        <v>18</v>
      </c>
      <c r="M66" s="548"/>
      <c r="N66" s="540"/>
      <c r="O66" s="542"/>
      <c r="P66" s="543"/>
    </row>
    <row r="67" spans="2:16" ht="18" customHeight="1">
      <c r="B67" s="298" t="s">
        <v>4</v>
      </c>
      <c r="C67" s="301" t="s">
        <v>5</v>
      </c>
      <c r="D67" s="301" t="s">
        <v>192</v>
      </c>
      <c r="E67" s="302">
        <v>1680</v>
      </c>
      <c r="F67" s="303">
        <v>207</v>
      </c>
      <c r="G67" s="303">
        <v>102</v>
      </c>
      <c r="H67" s="301">
        <v>1</v>
      </c>
      <c r="I67" s="314">
        <f aca="true" t="shared" si="12" ref="I67:I75">ROUND(E67*F67*G67+0.00003,4)*H67/1000000000</f>
        <v>0.03547152</v>
      </c>
      <c r="J67" s="304">
        <v>1800</v>
      </c>
      <c r="K67" s="301">
        <v>210</v>
      </c>
      <c r="L67" s="301">
        <v>105</v>
      </c>
      <c r="M67" s="301">
        <v>1</v>
      </c>
      <c r="N67" s="315">
        <f>ROUND(J67*K67*L67+0.00003,4)*M67/1000000000</f>
        <v>0.03969</v>
      </c>
      <c r="O67" s="305">
        <v>80000</v>
      </c>
      <c r="P67" s="317">
        <f>N67*O67</f>
        <v>3175.2000000000003</v>
      </c>
    </row>
    <row r="68" spans="2:16" ht="18" customHeight="1">
      <c r="B68" s="299" t="s">
        <v>6</v>
      </c>
      <c r="C68" s="306" t="s">
        <v>7</v>
      </c>
      <c r="D68" s="306" t="s">
        <v>191</v>
      </c>
      <c r="E68" s="307">
        <v>2887.5</v>
      </c>
      <c r="F68" s="306">
        <v>102</v>
      </c>
      <c r="G68" s="306">
        <v>102</v>
      </c>
      <c r="H68" s="306">
        <v>2</v>
      </c>
      <c r="I68" s="314">
        <f t="shared" si="12"/>
        <v>0.0600831</v>
      </c>
      <c r="J68" s="308">
        <v>3000</v>
      </c>
      <c r="K68" s="306">
        <v>105</v>
      </c>
      <c r="L68" s="306">
        <v>105</v>
      </c>
      <c r="M68" s="306">
        <v>2</v>
      </c>
      <c r="N68" s="315">
        <f aca="true" t="shared" si="13" ref="N68:N75">ROUND(J68*K68*L68+0.00003,4)*M68/1000000000</f>
        <v>0.06615</v>
      </c>
      <c r="O68" s="309">
        <v>120000</v>
      </c>
      <c r="P68" s="318">
        <f aca="true" t="shared" si="14" ref="P68:P75">N68*O68</f>
        <v>7938</v>
      </c>
    </row>
    <row r="69" spans="2:16" ht="18" customHeight="1">
      <c r="B69" s="299" t="s">
        <v>8</v>
      </c>
      <c r="C69" s="306" t="s">
        <v>7</v>
      </c>
      <c r="D69" s="306" t="s">
        <v>189</v>
      </c>
      <c r="E69" s="307">
        <v>1510</v>
      </c>
      <c r="F69" s="306">
        <v>102</v>
      </c>
      <c r="G69" s="306">
        <v>102</v>
      </c>
      <c r="H69" s="306">
        <v>1</v>
      </c>
      <c r="I69" s="314">
        <f t="shared" si="12"/>
        <v>0.01571004</v>
      </c>
      <c r="J69" s="308">
        <v>1800</v>
      </c>
      <c r="K69" s="306">
        <v>105</v>
      </c>
      <c r="L69" s="306">
        <v>105</v>
      </c>
      <c r="M69" s="306">
        <v>1</v>
      </c>
      <c r="N69" s="315">
        <f t="shared" si="13"/>
        <v>0.019845</v>
      </c>
      <c r="O69" s="309">
        <v>110000</v>
      </c>
      <c r="P69" s="318">
        <f t="shared" si="14"/>
        <v>2182.9500000000003</v>
      </c>
    </row>
    <row r="70" spans="2:16" ht="18" customHeight="1">
      <c r="B70" s="299" t="s">
        <v>9</v>
      </c>
      <c r="C70" s="306" t="s">
        <v>5</v>
      </c>
      <c r="D70" s="306" t="s">
        <v>189</v>
      </c>
      <c r="E70" s="307">
        <v>1215</v>
      </c>
      <c r="F70" s="306">
        <v>87</v>
      </c>
      <c r="G70" s="306">
        <v>12</v>
      </c>
      <c r="H70" s="306">
        <v>10</v>
      </c>
      <c r="I70" s="314">
        <f t="shared" si="12"/>
        <v>0.0126846</v>
      </c>
      <c r="J70" s="308">
        <v>3650</v>
      </c>
      <c r="K70" s="306">
        <v>90</v>
      </c>
      <c r="L70" s="306">
        <v>15</v>
      </c>
      <c r="M70" s="306">
        <v>4</v>
      </c>
      <c r="N70" s="315">
        <f t="shared" si="13"/>
        <v>0.01971</v>
      </c>
      <c r="O70" s="309">
        <v>70000</v>
      </c>
      <c r="P70" s="318">
        <f t="shared" si="14"/>
        <v>1379.6999999999998</v>
      </c>
    </row>
    <row r="71" spans="2:16" ht="18" customHeight="1">
      <c r="B71" s="299" t="s">
        <v>10</v>
      </c>
      <c r="C71" s="306" t="s">
        <v>5</v>
      </c>
      <c r="D71" s="306" t="s">
        <v>190</v>
      </c>
      <c r="E71" s="307">
        <v>2700</v>
      </c>
      <c r="F71" s="306">
        <v>178</v>
      </c>
      <c r="G71" s="306">
        <v>22</v>
      </c>
      <c r="H71" s="306">
        <v>1</v>
      </c>
      <c r="I71" s="314">
        <f t="shared" si="12"/>
        <v>0.0105732</v>
      </c>
      <c r="J71" s="308">
        <v>3650</v>
      </c>
      <c r="K71" s="306">
        <v>180</v>
      </c>
      <c r="L71" s="306">
        <v>24</v>
      </c>
      <c r="M71" s="306">
        <v>1</v>
      </c>
      <c r="N71" s="315">
        <f t="shared" si="13"/>
        <v>0.015768</v>
      </c>
      <c r="O71" s="309">
        <v>140000</v>
      </c>
      <c r="P71" s="318">
        <f t="shared" si="14"/>
        <v>2207.52</v>
      </c>
    </row>
    <row r="72" spans="2:16" ht="18" customHeight="1">
      <c r="B72" s="299" t="s">
        <v>11</v>
      </c>
      <c r="C72" s="306" t="s">
        <v>12</v>
      </c>
      <c r="D72" s="306"/>
      <c r="E72" s="307">
        <v>140</v>
      </c>
      <c r="F72" s="306">
        <v>30</v>
      </c>
      <c r="G72" s="306">
        <v>15</v>
      </c>
      <c r="H72" s="306">
        <v>20</v>
      </c>
      <c r="I72" s="314">
        <f t="shared" si="12"/>
        <v>0.00126</v>
      </c>
      <c r="J72" s="308">
        <v>150</v>
      </c>
      <c r="K72" s="306">
        <v>30</v>
      </c>
      <c r="L72" s="306">
        <v>15</v>
      </c>
      <c r="M72" s="306">
        <v>20</v>
      </c>
      <c r="N72" s="315">
        <f t="shared" si="13"/>
        <v>0.00135</v>
      </c>
      <c r="O72" s="309">
        <v>200000</v>
      </c>
      <c r="P72" s="318">
        <f t="shared" si="14"/>
        <v>270</v>
      </c>
    </row>
    <row r="73" spans="2:16" ht="18" customHeight="1">
      <c r="B73" s="299" t="s">
        <v>13</v>
      </c>
      <c r="C73" s="306" t="s">
        <v>12</v>
      </c>
      <c r="D73" s="306"/>
      <c r="E73" s="307">
        <v>105</v>
      </c>
      <c r="F73" s="306">
        <v>30</v>
      </c>
      <c r="G73" s="306">
        <v>9</v>
      </c>
      <c r="H73" s="306">
        <v>8</v>
      </c>
      <c r="I73" s="314">
        <f t="shared" si="12"/>
        <v>0.0002268</v>
      </c>
      <c r="J73" s="308">
        <v>150</v>
      </c>
      <c r="K73" s="306">
        <v>30</v>
      </c>
      <c r="L73" s="306">
        <v>15</v>
      </c>
      <c r="M73" s="306">
        <v>8</v>
      </c>
      <c r="N73" s="315">
        <f t="shared" si="13"/>
        <v>0.00054</v>
      </c>
      <c r="O73" s="309">
        <v>200000</v>
      </c>
      <c r="P73" s="318">
        <f t="shared" si="14"/>
        <v>108</v>
      </c>
    </row>
    <row r="74" spans="2:16" ht="18" customHeight="1">
      <c r="B74" s="299" t="s">
        <v>14</v>
      </c>
      <c r="C74" s="306" t="s">
        <v>12</v>
      </c>
      <c r="D74" s="306"/>
      <c r="E74" s="307">
        <v>150</v>
      </c>
      <c r="F74" s="306">
        <v>30</v>
      </c>
      <c r="G74" s="306">
        <v>9</v>
      </c>
      <c r="H74" s="306">
        <v>8</v>
      </c>
      <c r="I74" s="314">
        <f t="shared" si="12"/>
        <v>0.000324</v>
      </c>
      <c r="J74" s="308">
        <v>150</v>
      </c>
      <c r="K74" s="306">
        <v>30</v>
      </c>
      <c r="L74" s="306">
        <v>15</v>
      </c>
      <c r="M74" s="306">
        <v>8</v>
      </c>
      <c r="N74" s="315">
        <f t="shared" si="13"/>
        <v>0.00054</v>
      </c>
      <c r="O74" s="309">
        <v>200000</v>
      </c>
      <c r="P74" s="318">
        <f t="shared" si="14"/>
        <v>108</v>
      </c>
    </row>
    <row r="75" spans="2:16" ht="18" customHeight="1" thickBot="1">
      <c r="B75" s="300" t="s">
        <v>15</v>
      </c>
      <c r="C75" s="310" t="s">
        <v>12</v>
      </c>
      <c r="D75" s="310"/>
      <c r="E75" s="311">
        <v>105</v>
      </c>
      <c r="F75" s="310">
        <v>15</v>
      </c>
      <c r="G75" s="310">
        <v>15</v>
      </c>
      <c r="H75" s="310">
        <v>2</v>
      </c>
      <c r="I75" s="314">
        <f t="shared" si="12"/>
        <v>4.725E-05</v>
      </c>
      <c r="J75" s="312">
        <v>150</v>
      </c>
      <c r="K75" s="310">
        <v>30</v>
      </c>
      <c r="L75" s="310">
        <v>15</v>
      </c>
      <c r="M75" s="310">
        <v>2</v>
      </c>
      <c r="N75" s="315">
        <f t="shared" si="13"/>
        <v>0.000135</v>
      </c>
      <c r="O75" s="309">
        <v>200000</v>
      </c>
      <c r="P75" s="319">
        <f t="shared" si="14"/>
        <v>27</v>
      </c>
    </row>
    <row r="76" spans="2:16" ht="18" customHeight="1" thickBot="1">
      <c r="B76" s="36"/>
      <c r="C76" s="180"/>
      <c r="D76" s="180"/>
      <c r="E76" s="180"/>
      <c r="F76" s="555" t="s">
        <v>105</v>
      </c>
      <c r="G76" s="556"/>
      <c r="H76" s="203">
        <f>SUM(H67:H75)</f>
        <v>53</v>
      </c>
      <c r="I76" s="313">
        <f>SUM(I67:I75)</f>
        <v>0.13638051</v>
      </c>
      <c r="J76" s="36"/>
      <c r="K76" s="557"/>
      <c r="L76" s="557"/>
      <c r="M76" s="211"/>
      <c r="N76" s="316">
        <f>SUM(N67:N75)</f>
        <v>0.163728</v>
      </c>
      <c r="O76" s="36" t="s">
        <v>55</v>
      </c>
      <c r="P76" s="204">
        <f>SUM(P67:P75)</f>
        <v>17396.370000000003</v>
      </c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</sheetData>
  <sheetProtection password="CE4D" sheet="1" objects="1" scenarios="1"/>
  <mergeCells count="38">
    <mergeCell ref="B62:O62"/>
    <mergeCell ref="B61:O61"/>
    <mergeCell ref="C2:G2"/>
    <mergeCell ref="S19:S20"/>
    <mergeCell ref="R27:R29"/>
    <mergeCell ref="P6:P7"/>
    <mergeCell ref="S13:S14"/>
    <mergeCell ref="J2:M2"/>
    <mergeCell ref="F58:G58"/>
    <mergeCell ref="M6:M7"/>
    <mergeCell ref="I6:I7"/>
    <mergeCell ref="N6:N7"/>
    <mergeCell ref="J6:L6"/>
    <mergeCell ref="R41:S46"/>
    <mergeCell ref="S27:S29"/>
    <mergeCell ref="R36:S39"/>
    <mergeCell ref="K76:L76"/>
    <mergeCell ref="B4:P4"/>
    <mergeCell ref="C6:C7"/>
    <mergeCell ref="D6:D7"/>
    <mergeCell ref="H6:H7"/>
    <mergeCell ref="E6:G6"/>
    <mergeCell ref="B59:O59"/>
    <mergeCell ref="B60:O60"/>
    <mergeCell ref="B6:B7"/>
    <mergeCell ref="O6:O7"/>
    <mergeCell ref="B64:E64"/>
    <mergeCell ref="C65:C66"/>
    <mergeCell ref="D65:D66"/>
    <mergeCell ref="E65:G65"/>
    <mergeCell ref="H65:H66"/>
    <mergeCell ref="F76:G76"/>
    <mergeCell ref="N65:N66"/>
    <mergeCell ref="O65:O66"/>
    <mergeCell ref="P65:P66"/>
    <mergeCell ref="I65:I66"/>
    <mergeCell ref="J65:L65"/>
    <mergeCell ref="M65:M66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59" r:id="rId1"/>
  <headerFooter alignWithMargins="0">
    <oddFooter>&amp;C&amp;14 4&amp;R平成28年度　木造耐力壁ジャパンカップ材料・加工データシート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4"/>
  <sheetViews>
    <sheetView showGridLines="0" zoomScale="85" zoomScaleNormal="85" zoomScalePageLayoutView="0" workbookViewId="0" topLeftCell="A61">
      <selection activeCell="G21" sqref="G21"/>
    </sheetView>
  </sheetViews>
  <sheetFormatPr defaultColWidth="9.00390625" defaultRowHeight="13.5"/>
  <cols>
    <col min="1" max="1" width="1.00390625" style="0" customWidth="1"/>
    <col min="2" max="3" width="10.625" style="0" customWidth="1"/>
    <col min="4" max="4" width="19.00390625" style="0" customWidth="1"/>
    <col min="5" max="5" width="9.50390625" style="0" customWidth="1"/>
    <col min="6" max="6" width="11.50390625" style="0" customWidth="1"/>
    <col min="7" max="7" width="12.625" style="0" customWidth="1"/>
    <col min="8" max="8" width="10.50390625" style="0" customWidth="1"/>
    <col min="9" max="9" width="17.125" style="117" bestFit="1" customWidth="1"/>
    <col min="11" max="11" width="11.375" style="0" customWidth="1"/>
    <col min="12" max="12" width="10.625" style="0" customWidth="1"/>
    <col min="13" max="13" width="4.125" style="0" customWidth="1"/>
    <col min="14" max="14" width="18.875" style="0" customWidth="1"/>
    <col min="15" max="15" width="19.375" style="0" customWidth="1"/>
  </cols>
  <sheetData>
    <row r="1" spans="9:14" ht="14.25" thickBot="1">
      <c r="I1" s="7"/>
      <c r="J1" s="10"/>
      <c r="K1" s="10"/>
      <c r="L1" s="10"/>
      <c r="M1" s="10"/>
      <c r="N1" s="10"/>
    </row>
    <row r="2" spans="2:13" ht="21.75" customHeight="1" thickBot="1">
      <c r="B2" s="21" t="s">
        <v>110</v>
      </c>
      <c r="C2" s="583">
        <f>'耐力壁概要'!C2</f>
        <v>0</v>
      </c>
      <c r="D2" s="584"/>
      <c r="E2" s="585"/>
      <c r="F2" s="34"/>
      <c r="G2" s="21" t="s">
        <v>111</v>
      </c>
      <c r="H2" s="614">
        <f>'耐力壁概要'!I2</f>
        <v>0</v>
      </c>
      <c r="I2" s="614"/>
      <c r="J2" s="26"/>
      <c r="K2" s="21" t="s">
        <v>163</v>
      </c>
      <c r="L2" s="618" t="s">
        <v>98</v>
      </c>
      <c r="M2" s="619"/>
    </row>
    <row r="3" spans="9:14" ht="18.75" customHeight="1">
      <c r="I3" s="7"/>
      <c r="J3" s="10"/>
      <c r="K3" s="10"/>
      <c r="L3" s="10"/>
      <c r="M3" s="10"/>
      <c r="N3" s="10"/>
    </row>
    <row r="4" spans="2:14" s="98" customFormat="1" ht="20.25" customHeight="1" thickBot="1">
      <c r="B4" s="620" t="s">
        <v>156</v>
      </c>
      <c r="C4" s="620"/>
      <c r="D4" s="620"/>
      <c r="E4" s="9"/>
      <c r="H4" s="99"/>
      <c r="I4" s="603" t="s">
        <v>229</v>
      </c>
      <c r="J4" s="603"/>
      <c r="K4" s="603"/>
      <c r="L4" s="603"/>
      <c r="M4" s="100"/>
      <c r="N4" s="100"/>
    </row>
    <row r="5" spans="2:13" ht="22.5" customHeight="1">
      <c r="B5" s="596" t="s">
        <v>217</v>
      </c>
      <c r="C5" s="597"/>
      <c r="D5" s="600" t="s">
        <v>225</v>
      </c>
      <c r="E5" s="409" t="s">
        <v>226</v>
      </c>
      <c r="F5" s="606" t="s">
        <v>255</v>
      </c>
      <c r="G5" s="600" t="s">
        <v>227</v>
      </c>
      <c r="H5" s="609" t="s">
        <v>57</v>
      </c>
      <c r="I5" s="398" t="s">
        <v>218</v>
      </c>
      <c r="J5" s="409" t="s">
        <v>165</v>
      </c>
      <c r="K5" s="559" t="s">
        <v>228</v>
      </c>
      <c r="L5" s="588" t="s">
        <v>57</v>
      </c>
      <c r="M5" s="10"/>
    </row>
    <row r="6" spans="2:14" ht="28.5" customHeight="1" thickBot="1">
      <c r="B6" s="598"/>
      <c r="C6" s="599"/>
      <c r="D6" s="601"/>
      <c r="E6" s="605"/>
      <c r="F6" s="607"/>
      <c r="G6" s="601"/>
      <c r="H6" s="595"/>
      <c r="I6" s="399"/>
      <c r="J6" s="605"/>
      <c r="K6" s="604"/>
      <c r="L6" s="589"/>
      <c r="N6" t="s">
        <v>142</v>
      </c>
    </row>
    <row r="7" spans="2:15" ht="18.75" customHeight="1" thickBot="1">
      <c r="B7" s="592"/>
      <c r="C7" s="593"/>
      <c r="D7" s="17"/>
      <c r="E7" s="91"/>
      <c r="F7" s="330"/>
      <c r="G7" s="22"/>
      <c r="H7" s="149">
        <f>F7*G7</f>
        <v>0</v>
      </c>
      <c r="I7" s="17"/>
      <c r="J7" s="150"/>
      <c r="K7" s="22"/>
      <c r="L7" s="149">
        <f>J7*K7</f>
        <v>0</v>
      </c>
      <c r="N7" s="14" t="s">
        <v>185</v>
      </c>
      <c r="O7" s="15" t="s">
        <v>182</v>
      </c>
    </row>
    <row r="8" spans="2:15" ht="18.75" customHeight="1">
      <c r="B8" s="590"/>
      <c r="C8" s="591"/>
      <c r="D8" s="17"/>
      <c r="E8" s="92"/>
      <c r="F8" s="330"/>
      <c r="G8" s="18"/>
      <c r="H8" s="151">
        <f>F8*G8</f>
        <v>0</v>
      </c>
      <c r="I8" s="113"/>
      <c r="J8" s="152"/>
      <c r="K8" s="18"/>
      <c r="L8" s="151">
        <f aca="true" t="shared" si="0" ref="L8:L20">J8*K8</f>
        <v>0</v>
      </c>
      <c r="N8" s="138" t="s">
        <v>139</v>
      </c>
      <c r="O8" s="54">
        <v>100</v>
      </c>
    </row>
    <row r="9" spans="2:15" ht="18.75" customHeight="1">
      <c r="B9" s="590"/>
      <c r="C9" s="591"/>
      <c r="D9" s="17"/>
      <c r="E9" s="92"/>
      <c r="F9" s="330"/>
      <c r="G9" s="18"/>
      <c r="H9" s="151">
        <f aca="true" t="shared" si="1" ref="H9:H33">F9*G9</f>
        <v>0</v>
      </c>
      <c r="I9" s="113"/>
      <c r="J9" s="152"/>
      <c r="K9" s="18"/>
      <c r="L9" s="151">
        <f t="shared" si="0"/>
        <v>0</v>
      </c>
      <c r="N9" s="139" t="s">
        <v>140</v>
      </c>
      <c r="O9" s="50">
        <v>400</v>
      </c>
    </row>
    <row r="10" spans="2:15" ht="18.75" customHeight="1">
      <c r="B10" s="590"/>
      <c r="C10" s="591"/>
      <c r="D10" s="17"/>
      <c r="E10" s="92"/>
      <c r="F10" s="330"/>
      <c r="G10" s="18"/>
      <c r="H10" s="151">
        <f t="shared" si="1"/>
        <v>0</v>
      </c>
      <c r="I10" s="113"/>
      <c r="J10" s="152"/>
      <c r="K10" s="18"/>
      <c r="L10" s="151">
        <f t="shared" si="0"/>
        <v>0</v>
      </c>
      <c r="N10" s="139" t="s">
        <v>141</v>
      </c>
      <c r="O10" s="50">
        <v>600</v>
      </c>
    </row>
    <row r="11" spans="2:15" ht="18.75" customHeight="1">
      <c r="B11" s="590"/>
      <c r="C11" s="591"/>
      <c r="D11" s="17"/>
      <c r="E11" s="92"/>
      <c r="F11" s="330"/>
      <c r="G11" s="18"/>
      <c r="H11" s="151">
        <f t="shared" si="1"/>
        <v>0</v>
      </c>
      <c r="I11" s="113"/>
      <c r="J11" s="152"/>
      <c r="K11" s="18"/>
      <c r="L11" s="151">
        <f t="shared" si="0"/>
        <v>0</v>
      </c>
      <c r="N11" s="615" t="s">
        <v>183</v>
      </c>
      <c r="O11" s="612">
        <v>800</v>
      </c>
    </row>
    <row r="12" spans="2:15" ht="18.75" customHeight="1">
      <c r="B12" s="590"/>
      <c r="C12" s="591"/>
      <c r="D12" s="17"/>
      <c r="E12" s="92"/>
      <c r="F12" s="330"/>
      <c r="G12" s="18"/>
      <c r="H12" s="151">
        <f t="shared" si="1"/>
        <v>0</v>
      </c>
      <c r="I12" s="113"/>
      <c r="J12" s="152"/>
      <c r="K12" s="18"/>
      <c r="L12" s="151">
        <f t="shared" si="0"/>
        <v>0</v>
      </c>
      <c r="N12" s="616"/>
      <c r="O12" s="613"/>
    </row>
    <row r="13" spans="2:15" ht="18.75" customHeight="1" thickBot="1">
      <c r="B13" s="590"/>
      <c r="C13" s="591"/>
      <c r="D13" s="113"/>
      <c r="E13" s="92"/>
      <c r="F13" s="330"/>
      <c r="G13" s="18"/>
      <c r="H13" s="151">
        <f t="shared" si="1"/>
        <v>0</v>
      </c>
      <c r="I13" s="113"/>
      <c r="J13" s="152"/>
      <c r="K13" s="18"/>
      <c r="L13" s="151">
        <f t="shared" si="0"/>
        <v>0</v>
      </c>
      <c r="N13" s="617"/>
      <c r="O13" s="613"/>
    </row>
    <row r="14" spans="2:15" ht="18.75" customHeight="1">
      <c r="B14" s="590"/>
      <c r="C14" s="591"/>
      <c r="D14" s="113"/>
      <c r="E14" s="92"/>
      <c r="F14" s="330"/>
      <c r="G14" s="18"/>
      <c r="H14" s="151">
        <f t="shared" si="1"/>
        <v>0</v>
      </c>
      <c r="I14" s="113"/>
      <c r="J14" s="152"/>
      <c r="K14" s="18"/>
      <c r="L14" s="151">
        <f t="shared" si="0"/>
        <v>0</v>
      </c>
      <c r="N14" s="96"/>
      <c r="O14" s="111"/>
    </row>
    <row r="15" spans="2:15" ht="18.75" customHeight="1" thickBot="1">
      <c r="B15" s="590"/>
      <c r="C15" s="591"/>
      <c r="D15" s="113"/>
      <c r="E15" s="92"/>
      <c r="F15" s="330"/>
      <c r="G15" s="18"/>
      <c r="H15" s="151">
        <f t="shared" si="1"/>
        <v>0</v>
      </c>
      <c r="I15" s="113"/>
      <c r="J15" s="152"/>
      <c r="K15" s="18"/>
      <c r="L15" s="151">
        <f t="shared" si="0"/>
        <v>0</v>
      </c>
      <c r="N15" s="49" t="s">
        <v>122</v>
      </c>
      <c r="O15" s="112"/>
    </row>
    <row r="16" spans="2:15" ht="18.75" customHeight="1" thickBot="1">
      <c r="B16" s="590"/>
      <c r="C16" s="591"/>
      <c r="D16" s="113"/>
      <c r="E16" s="92"/>
      <c r="F16" s="330"/>
      <c r="G16" s="18"/>
      <c r="H16" s="151">
        <f t="shared" si="1"/>
        <v>0</v>
      </c>
      <c r="I16" s="113"/>
      <c r="J16" s="152"/>
      <c r="K16" s="18"/>
      <c r="L16" s="151">
        <f t="shared" si="0"/>
        <v>0</v>
      </c>
      <c r="N16" s="14" t="s">
        <v>184</v>
      </c>
      <c r="O16" s="15" t="s">
        <v>143</v>
      </c>
    </row>
    <row r="17" spans="2:15" ht="18.75" customHeight="1">
      <c r="B17" s="590"/>
      <c r="C17" s="591"/>
      <c r="D17" s="113"/>
      <c r="E17" s="92"/>
      <c r="F17" s="330"/>
      <c r="G17" s="18"/>
      <c r="H17" s="151">
        <f t="shared" si="1"/>
        <v>0</v>
      </c>
      <c r="I17" s="113"/>
      <c r="J17" s="152"/>
      <c r="K17" s="18"/>
      <c r="L17" s="151">
        <f t="shared" si="0"/>
        <v>0</v>
      </c>
      <c r="N17" s="46" t="s">
        <v>116</v>
      </c>
      <c r="O17" s="51" t="s">
        <v>144</v>
      </c>
    </row>
    <row r="18" spans="2:15" ht="18.75" customHeight="1">
      <c r="B18" s="590"/>
      <c r="C18" s="591"/>
      <c r="D18" s="113"/>
      <c r="E18" s="92"/>
      <c r="F18" s="330"/>
      <c r="G18" s="18"/>
      <c r="H18" s="151">
        <f t="shared" si="1"/>
        <v>0</v>
      </c>
      <c r="I18" s="113"/>
      <c r="J18" s="152"/>
      <c r="K18" s="18"/>
      <c r="L18" s="151">
        <f t="shared" si="0"/>
        <v>0</v>
      </c>
      <c r="N18" s="44" t="s">
        <v>117</v>
      </c>
      <c r="O18" s="52" t="s">
        <v>144</v>
      </c>
    </row>
    <row r="19" spans="2:16" ht="18.75" customHeight="1">
      <c r="B19" s="590"/>
      <c r="C19" s="591"/>
      <c r="D19" s="113"/>
      <c r="E19" s="92"/>
      <c r="F19" s="330"/>
      <c r="G19" s="18"/>
      <c r="H19" s="151">
        <f t="shared" si="1"/>
        <v>0</v>
      </c>
      <c r="I19" s="113"/>
      <c r="J19" s="152"/>
      <c r="K19" s="18"/>
      <c r="L19" s="151">
        <f t="shared" si="0"/>
        <v>0</v>
      </c>
      <c r="M19" s="10"/>
      <c r="N19" s="44" t="s">
        <v>118</v>
      </c>
      <c r="O19" s="52" t="s">
        <v>144</v>
      </c>
      <c r="P19" s="10"/>
    </row>
    <row r="20" spans="2:15" ht="18.75" customHeight="1">
      <c r="B20" s="590"/>
      <c r="C20" s="591"/>
      <c r="D20" s="113"/>
      <c r="E20" s="92"/>
      <c r="F20" s="330"/>
      <c r="G20" s="18"/>
      <c r="H20" s="151">
        <f t="shared" si="1"/>
        <v>0</v>
      </c>
      <c r="I20" s="113"/>
      <c r="J20" s="152"/>
      <c r="K20" s="18"/>
      <c r="L20" s="151">
        <f t="shared" si="0"/>
        <v>0</v>
      </c>
      <c r="N20" s="44" t="s">
        <v>119</v>
      </c>
      <c r="O20" s="52" t="s">
        <v>260</v>
      </c>
    </row>
    <row r="21" spans="2:15" ht="18.75" customHeight="1">
      <c r="B21" s="590"/>
      <c r="C21" s="591"/>
      <c r="D21" s="113"/>
      <c r="E21" s="92"/>
      <c r="F21" s="330"/>
      <c r="G21" s="18"/>
      <c r="H21" s="151">
        <f t="shared" si="1"/>
        <v>0</v>
      </c>
      <c r="I21" s="113"/>
      <c r="J21" s="152"/>
      <c r="K21" s="18"/>
      <c r="L21" s="151">
        <f aca="true" t="shared" si="2" ref="L21:L33">J21*K21</f>
        <v>0</v>
      </c>
      <c r="N21" s="44" t="s">
        <v>120</v>
      </c>
      <c r="O21" s="52" t="s">
        <v>144</v>
      </c>
    </row>
    <row r="22" spans="2:15" ht="18.75" customHeight="1" thickBot="1">
      <c r="B22" s="590"/>
      <c r="C22" s="591"/>
      <c r="D22" s="113"/>
      <c r="E22" s="92"/>
      <c r="F22" s="330"/>
      <c r="G22" s="18"/>
      <c r="H22" s="151">
        <f t="shared" si="1"/>
        <v>0</v>
      </c>
      <c r="I22" s="113"/>
      <c r="J22" s="152"/>
      <c r="K22" s="18"/>
      <c r="L22" s="151">
        <f t="shared" si="2"/>
        <v>0</v>
      </c>
      <c r="N22" s="47" t="s">
        <v>121</v>
      </c>
      <c r="O22" s="53" t="s">
        <v>261</v>
      </c>
    </row>
    <row r="23" spans="2:12" ht="18.75" customHeight="1">
      <c r="B23" s="590"/>
      <c r="C23" s="591"/>
      <c r="D23" s="113"/>
      <c r="E23" s="92"/>
      <c r="F23" s="330"/>
      <c r="G23" s="18"/>
      <c r="H23" s="151">
        <f t="shared" si="1"/>
        <v>0</v>
      </c>
      <c r="I23" s="113"/>
      <c r="J23" s="152"/>
      <c r="K23" s="18"/>
      <c r="L23" s="151">
        <f t="shared" si="2"/>
        <v>0</v>
      </c>
    </row>
    <row r="24" spans="2:12" ht="18.75" customHeight="1">
      <c r="B24" s="590"/>
      <c r="C24" s="591"/>
      <c r="D24" s="113"/>
      <c r="E24" s="92"/>
      <c r="F24" s="330"/>
      <c r="G24" s="18"/>
      <c r="H24" s="151">
        <f t="shared" si="1"/>
        <v>0</v>
      </c>
      <c r="I24" s="113"/>
      <c r="J24" s="152"/>
      <c r="K24" s="18"/>
      <c r="L24" s="151">
        <f t="shared" si="2"/>
        <v>0</v>
      </c>
    </row>
    <row r="25" spans="2:12" ht="18.75" customHeight="1">
      <c r="B25" s="590"/>
      <c r="C25" s="591"/>
      <c r="D25" s="113"/>
      <c r="E25" s="92"/>
      <c r="F25" s="330"/>
      <c r="G25" s="18"/>
      <c r="H25" s="151">
        <f t="shared" si="1"/>
        <v>0</v>
      </c>
      <c r="I25" s="113"/>
      <c r="J25" s="152"/>
      <c r="K25" s="18"/>
      <c r="L25" s="151">
        <f t="shared" si="2"/>
        <v>0</v>
      </c>
    </row>
    <row r="26" spans="2:12" ht="18.75" customHeight="1">
      <c r="B26" s="590"/>
      <c r="C26" s="591"/>
      <c r="D26" s="113"/>
      <c r="E26" s="92"/>
      <c r="F26" s="330"/>
      <c r="G26" s="18"/>
      <c r="H26" s="151">
        <f t="shared" si="1"/>
        <v>0</v>
      </c>
      <c r="I26" s="113"/>
      <c r="J26" s="152"/>
      <c r="K26" s="18"/>
      <c r="L26" s="151">
        <f t="shared" si="2"/>
        <v>0</v>
      </c>
    </row>
    <row r="27" spans="2:12" ht="18.75" customHeight="1">
      <c r="B27" s="590"/>
      <c r="C27" s="591"/>
      <c r="D27" s="113"/>
      <c r="E27" s="92"/>
      <c r="F27" s="330"/>
      <c r="G27" s="18"/>
      <c r="H27" s="151">
        <f t="shared" si="1"/>
        <v>0</v>
      </c>
      <c r="I27" s="113"/>
      <c r="J27" s="152"/>
      <c r="K27" s="18"/>
      <c r="L27" s="151">
        <f t="shared" si="2"/>
        <v>0</v>
      </c>
    </row>
    <row r="28" spans="2:12" ht="18.75" customHeight="1">
      <c r="B28" s="590"/>
      <c r="C28" s="591"/>
      <c r="D28" s="113"/>
      <c r="E28" s="92"/>
      <c r="F28" s="330"/>
      <c r="G28" s="18"/>
      <c r="H28" s="151">
        <f t="shared" si="1"/>
        <v>0</v>
      </c>
      <c r="I28" s="113"/>
      <c r="J28" s="152"/>
      <c r="K28" s="18"/>
      <c r="L28" s="151">
        <f t="shared" si="2"/>
        <v>0</v>
      </c>
    </row>
    <row r="29" spans="2:12" ht="18.75" customHeight="1">
      <c r="B29" s="590"/>
      <c r="C29" s="591"/>
      <c r="D29" s="113"/>
      <c r="E29" s="92"/>
      <c r="F29" s="330"/>
      <c r="G29" s="18"/>
      <c r="H29" s="151">
        <f t="shared" si="1"/>
        <v>0</v>
      </c>
      <c r="I29" s="113"/>
      <c r="J29" s="152"/>
      <c r="K29" s="18"/>
      <c r="L29" s="151">
        <f t="shared" si="2"/>
        <v>0</v>
      </c>
    </row>
    <row r="30" spans="2:12" ht="18.75" customHeight="1">
      <c r="B30" s="590"/>
      <c r="C30" s="591"/>
      <c r="D30" s="113"/>
      <c r="E30" s="92"/>
      <c r="F30" s="330"/>
      <c r="G30" s="18"/>
      <c r="H30" s="151">
        <f t="shared" si="1"/>
        <v>0</v>
      </c>
      <c r="I30" s="113"/>
      <c r="J30" s="152"/>
      <c r="K30" s="18"/>
      <c r="L30" s="151">
        <f t="shared" si="2"/>
        <v>0</v>
      </c>
    </row>
    <row r="31" spans="2:12" ht="18.75" customHeight="1">
      <c r="B31" s="590"/>
      <c r="C31" s="591"/>
      <c r="D31" s="113"/>
      <c r="E31" s="92"/>
      <c r="F31" s="330"/>
      <c r="G31" s="18"/>
      <c r="H31" s="151">
        <f t="shared" si="1"/>
        <v>0</v>
      </c>
      <c r="I31" s="113"/>
      <c r="J31" s="152"/>
      <c r="K31" s="18"/>
      <c r="L31" s="151">
        <f t="shared" si="2"/>
        <v>0</v>
      </c>
    </row>
    <row r="32" spans="2:12" ht="18.75" customHeight="1">
      <c r="B32" s="610"/>
      <c r="C32" s="611"/>
      <c r="D32" s="113"/>
      <c r="E32" s="92"/>
      <c r="F32" s="330"/>
      <c r="G32" s="18"/>
      <c r="H32" s="151">
        <f t="shared" si="1"/>
        <v>0</v>
      </c>
      <c r="I32" s="113"/>
      <c r="J32" s="152"/>
      <c r="K32" s="18"/>
      <c r="L32" s="151">
        <f t="shared" si="2"/>
        <v>0</v>
      </c>
    </row>
    <row r="33" spans="2:14" ht="18.75" customHeight="1" thickBot="1">
      <c r="B33" s="586"/>
      <c r="C33" s="587"/>
      <c r="D33" s="114"/>
      <c r="E33" s="141"/>
      <c r="F33" s="336"/>
      <c r="G33" s="142"/>
      <c r="H33" s="151">
        <f t="shared" si="1"/>
        <v>0</v>
      </c>
      <c r="I33" s="114"/>
      <c r="J33" s="153"/>
      <c r="K33" s="142"/>
      <c r="L33" s="154">
        <f t="shared" si="2"/>
        <v>0</v>
      </c>
      <c r="N33" s="10"/>
    </row>
    <row r="34" spans="2:12" ht="34.5" customHeight="1" thickBot="1">
      <c r="B34" s="34"/>
      <c r="C34" s="34"/>
      <c r="D34" s="31" t="s">
        <v>315</v>
      </c>
      <c r="E34" s="332">
        <f>SUM(E7:E33)</f>
        <v>0</v>
      </c>
      <c r="F34" s="337">
        <f>SUM(F7:F33)</f>
        <v>0</v>
      </c>
      <c r="G34" s="333" t="s">
        <v>316</v>
      </c>
      <c r="H34" s="331">
        <f>SUM(H7:H33)</f>
        <v>0</v>
      </c>
      <c r="I34" s="115"/>
      <c r="J34" s="115"/>
      <c r="K34" s="140" t="s">
        <v>317</v>
      </c>
      <c r="L34" s="156">
        <f>SUM(L7:L20)</f>
        <v>0</v>
      </c>
    </row>
    <row r="35" spans="2:12" ht="15.75" customHeight="1">
      <c r="B35" s="38"/>
      <c r="C35" s="38"/>
      <c r="D35" s="123"/>
      <c r="E35" s="132"/>
      <c r="F35" s="133"/>
      <c r="G35" s="134"/>
      <c r="H35" s="135"/>
      <c r="I35" s="136"/>
      <c r="J35" s="137"/>
      <c r="K35" s="134"/>
      <c r="L35" s="135"/>
    </row>
    <row r="36" spans="2:8" ht="18.75" customHeight="1">
      <c r="B36" s="608" t="s">
        <v>249</v>
      </c>
      <c r="C36" s="608"/>
      <c r="D36" s="608"/>
      <c r="E36" s="608"/>
      <c r="F36" s="608"/>
      <c r="G36" s="608"/>
      <c r="H36" s="608"/>
    </row>
    <row r="37" spans="2:13" s="89" customFormat="1" ht="18.75" customHeight="1">
      <c r="B37" s="83" t="s">
        <v>220</v>
      </c>
      <c r="C37" s="83"/>
      <c r="D37" s="83"/>
      <c r="E37" s="83"/>
      <c r="F37" s="83"/>
      <c r="G37" s="83"/>
      <c r="H37" s="80"/>
      <c r="I37" s="116"/>
      <c r="K37" s="90"/>
      <c r="L37" s="90"/>
      <c r="M37" s="90"/>
    </row>
    <row r="38" spans="2:12" s="89" customFormat="1" ht="18.75" customHeight="1">
      <c r="B38" s="602" t="s">
        <v>221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</row>
    <row r="39" spans="2:12" ht="18.75" customHeight="1">
      <c r="B39" s="602" t="s">
        <v>222</v>
      </c>
      <c r="C39" s="602"/>
      <c r="D39" s="602"/>
      <c r="E39" s="602"/>
      <c r="F39" s="602"/>
      <c r="G39" s="602"/>
      <c r="H39" s="602"/>
      <c r="I39" s="602"/>
      <c r="J39" s="602"/>
      <c r="K39" s="602"/>
      <c r="L39" s="602"/>
    </row>
    <row r="40" spans="2:12" ht="18.75" customHeight="1">
      <c r="B40" s="602" t="s">
        <v>223</v>
      </c>
      <c r="C40" s="602"/>
      <c r="D40" s="602"/>
      <c r="E40" s="602"/>
      <c r="F40" s="602"/>
      <c r="G40" s="602"/>
      <c r="H40" s="602"/>
      <c r="I40" s="602"/>
      <c r="J40" s="602"/>
      <c r="K40" s="602"/>
      <c r="L40" s="602"/>
    </row>
    <row r="41" spans="2:5" ht="18.75" customHeight="1">
      <c r="B41" s="602" t="s">
        <v>224</v>
      </c>
      <c r="C41" s="602"/>
      <c r="D41" s="602"/>
      <c r="E41" s="602"/>
    </row>
    <row r="42" spans="2:5" ht="18.75" customHeight="1">
      <c r="B42" s="83"/>
      <c r="C42" s="83"/>
      <c r="D42" s="83"/>
      <c r="E42" s="83"/>
    </row>
    <row r="43" spans="2:14" s="38" customFormat="1" ht="18.75" customHeight="1" thickBot="1">
      <c r="B43" s="103" t="s">
        <v>248</v>
      </c>
      <c r="I43" s="603" t="s">
        <v>229</v>
      </c>
      <c r="J43" s="603"/>
      <c r="K43" s="603"/>
      <c r="L43" s="603"/>
      <c r="N43" s="118"/>
    </row>
    <row r="44" spans="2:14" ht="24.75" customHeight="1">
      <c r="B44" s="596" t="s">
        <v>217</v>
      </c>
      <c r="C44" s="597"/>
      <c r="D44" s="600" t="s">
        <v>225</v>
      </c>
      <c r="E44" s="409" t="s">
        <v>226</v>
      </c>
      <c r="F44" s="606" t="s">
        <v>256</v>
      </c>
      <c r="G44" s="600" t="s">
        <v>227</v>
      </c>
      <c r="H44" s="594" t="s">
        <v>57</v>
      </c>
      <c r="I44" s="398" t="s">
        <v>218</v>
      </c>
      <c r="J44" s="409" t="s">
        <v>165</v>
      </c>
      <c r="K44" s="559" t="s">
        <v>228</v>
      </c>
      <c r="L44" s="588" t="s">
        <v>57</v>
      </c>
      <c r="N44" s="8"/>
    </row>
    <row r="45" spans="2:15" ht="24.75" customHeight="1" thickBot="1">
      <c r="B45" s="598"/>
      <c r="C45" s="599"/>
      <c r="D45" s="601"/>
      <c r="E45" s="605"/>
      <c r="F45" s="607"/>
      <c r="G45" s="601"/>
      <c r="H45" s="595"/>
      <c r="I45" s="399"/>
      <c r="J45" s="605"/>
      <c r="K45" s="604"/>
      <c r="L45" s="589"/>
      <c r="M45" s="8"/>
      <c r="O45" s="8"/>
    </row>
    <row r="46" spans="2:15" ht="18.75" customHeight="1">
      <c r="B46" s="592" t="s">
        <v>193</v>
      </c>
      <c r="C46" s="593"/>
      <c r="D46" s="17" t="s">
        <v>194</v>
      </c>
      <c r="E46" s="91">
        <v>1</v>
      </c>
      <c r="F46" s="30">
        <v>0.25</v>
      </c>
      <c r="G46" s="22">
        <v>100</v>
      </c>
      <c r="H46" s="149">
        <f aca="true" t="shared" si="3" ref="H46:H79">F46*G46</f>
        <v>25</v>
      </c>
      <c r="I46" s="17" t="s">
        <v>195</v>
      </c>
      <c r="J46" s="157">
        <v>2</v>
      </c>
      <c r="K46" s="22">
        <v>100</v>
      </c>
      <c r="L46" s="149">
        <f aca="true" t="shared" si="4" ref="L46:L75">J46*K46</f>
        <v>200</v>
      </c>
      <c r="M46" s="8"/>
      <c r="O46" s="8"/>
    </row>
    <row r="47" spans="2:12" ht="18.75" customHeight="1">
      <c r="B47" s="590"/>
      <c r="C47" s="591"/>
      <c r="D47" s="113"/>
      <c r="E47" s="92"/>
      <c r="F47" s="30"/>
      <c r="G47" s="18"/>
      <c r="H47" s="151">
        <f t="shared" si="3"/>
        <v>0</v>
      </c>
      <c r="I47" s="113" t="s">
        <v>196</v>
      </c>
      <c r="J47" s="157">
        <v>1</v>
      </c>
      <c r="K47" s="22">
        <v>100</v>
      </c>
      <c r="L47" s="151">
        <f t="shared" si="4"/>
        <v>100</v>
      </c>
    </row>
    <row r="48" spans="2:12" ht="18.75" customHeight="1">
      <c r="B48" s="590"/>
      <c r="C48" s="591"/>
      <c r="D48" s="113"/>
      <c r="E48" s="92"/>
      <c r="F48" s="30"/>
      <c r="G48" s="18"/>
      <c r="H48" s="151">
        <f t="shared" si="3"/>
        <v>0</v>
      </c>
      <c r="I48" s="113" t="s">
        <v>197</v>
      </c>
      <c r="J48" s="157">
        <v>1</v>
      </c>
      <c r="K48" s="22">
        <v>100</v>
      </c>
      <c r="L48" s="151">
        <f t="shared" si="4"/>
        <v>100</v>
      </c>
    </row>
    <row r="49" spans="2:12" ht="18.75" customHeight="1">
      <c r="B49" s="590"/>
      <c r="C49" s="591"/>
      <c r="D49" s="113"/>
      <c r="E49" s="92"/>
      <c r="F49" s="30"/>
      <c r="G49" s="18"/>
      <c r="H49" s="151">
        <f t="shared" si="3"/>
        <v>0</v>
      </c>
      <c r="I49" s="113" t="s">
        <v>198</v>
      </c>
      <c r="J49" s="157">
        <v>35</v>
      </c>
      <c r="K49" s="22">
        <v>100</v>
      </c>
      <c r="L49" s="151">
        <f t="shared" si="4"/>
        <v>3500</v>
      </c>
    </row>
    <row r="50" spans="2:12" ht="18.75" customHeight="1">
      <c r="B50" s="590"/>
      <c r="C50" s="591"/>
      <c r="D50" s="113"/>
      <c r="E50" s="92"/>
      <c r="F50" s="30"/>
      <c r="G50" s="18"/>
      <c r="H50" s="151">
        <f t="shared" si="3"/>
        <v>0</v>
      </c>
      <c r="I50" s="113" t="s">
        <v>199</v>
      </c>
      <c r="J50" s="157">
        <v>80</v>
      </c>
      <c r="K50" s="22">
        <v>5</v>
      </c>
      <c r="L50" s="151">
        <f t="shared" si="4"/>
        <v>400</v>
      </c>
    </row>
    <row r="51" spans="2:12" ht="18.75" customHeight="1">
      <c r="B51" s="128"/>
      <c r="C51" s="129"/>
      <c r="D51" s="113"/>
      <c r="E51" s="92"/>
      <c r="F51" s="30"/>
      <c r="G51" s="18"/>
      <c r="H51" s="151">
        <f t="shared" si="3"/>
        <v>0</v>
      </c>
      <c r="I51" s="113"/>
      <c r="J51" s="157"/>
      <c r="K51" s="22"/>
      <c r="L51" s="151">
        <f t="shared" si="4"/>
        <v>0</v>
      </c>
    </row>
    <row r="52" spans="2:12" ht="18.75" customHeight="1">
      <c r="B52" s="590" t="s">
        <v>200</v>
      </c>
      <c r="C52" s="591"/>
      <c r="D52" s="113" t="s">
        <v>194</v>
      </c>
      <c r="E52" s="92">
        <v>1</v>
      </c>
      <c r="F52" s="30">
        <v>0.08</v>
      </c>
      <c r="G52" s="18">
        <v>100</v>
      </c>
      <c r="H52" s="151">
        <f t="shared" si="3"/>
        <v>8</v>
      </c>
      <c r="I52" s="113" t="s">
        <v>201</v>
      </c>
      <c r="J52" s="157">
        <v>6</v>
      </c>
      <c r="K52" s="22">
        <v>100</v>
      </c>
      <c r="L52" s="151">
        <f t="shared" si="4"/>
        <v>600</v>
      </c>
    </row>
    <row r="53" spans="2:12" ht="18.75" customHeight="1">
      <c r="B53" s="590"/>
      <c r="C53" s="591"/>
      <c r="D53" s="113"/>
      <c r="E53" s="92"/>
      <c r="F53" s="30"/>
      <c r="G53" s="18"/>
      <c r="H53" s="151">
        <f t="shared" si="3"/>
        <v>0</v>
      </c>
      <c r="I53" s="113" t="s">
        <v>202</v>
      </c>
      <c r="J53" s="157">
        <v>10</v>
      </c>
      <c r="K53" s="22">
        <v>100</v>
      </c>
      <c r="L53" s="151">
        <f t="shared" si="4"/>
        <v>1000</v>
      </c>
    </row>
    <row r="54" spans="2:12" ht="18.75" customHeight="1">
      <c r="B54" s="128"/>
      <c r="C54" s="129"/>
      <c r="D54" s="113"/>
      <c r="E54" s="92"/>
      <c r="F54" s="30"/>
      <c r="G54" s="18"/>
      <c r="H54" s="151">
        <f t="shared" si="3"/>
        <v>0</v>
      </c>
      <c r="I54" s="113"/>
      <c r="J54" s="157"/>
      <c r="K54" s="22"/>
      <c r="L54" s="151">
        <f t="shared" si="4"/>
        <v>0</v>
      </c>
    </row>
    <row r="55" spans="2:12" ht="18.75" customHeight="1">
      <c r="B55" s="590" t="s">
        <v>203</v>
      </c>
      <c r="C55" s="591"/>
      <c r="D55" s="113" t="s">
        <v>194</v>
      </c>
      <c r="E55" s="92">
        <v>1</v>
      </c>
      <c r="F55" s="30">
        <v>0.08</v>
      </c>
      <c r="G55" s="18">
        <v>100</v>
      </c>
      <c r="H55" s="151">
        <f t="shared" si="3"/>
        <v>8</v>
      </c>
      <c r="I55" s="113" t="s">
        <v>201</v>
      </c>
      <c r="J55" s="157">
        <v>4</v>
      </c>
      <c r="K55" s="22">
        <v>100</v>
      </c>
      <c r="L55" s="151">
        <f t="shared" si="4"/>
        <v>400</v>
      </c>
    </row>
    <row r="56" spans="2:12" ht="18.75" customHeight="1">
      <c r="B56" s="590"/>
      <c r="C56" s="591"/>
      <c r="D56" s="113"/>
      <c r="E56" s="92"/>
      <c r="F56" s="30"/>
      <c r="G56" s="18"/>
      <c r="H56" s="151">
        <f t="shared" si="3"/>
        <v>0</v>
      </c>
      <c r="I56" s="113" t="s">
        <v>202</v>
      </c>
      <c r="J56" s="157">
        <v>10</v>
      </c>
      <c r="K56" s="22">
        <v>100</v>
      </c>
      <c r="L56" s="151">
        <f t="shared" si="4"/>
        <v>1000</v>
      </c>
    </row>
    <row r="57" spans="2:12" ht="18.75" customHeight="1">
      <c r="B57" s="128"/>
      <c r="C57" s="129"/>
      <c r="D57" s="113"/>
      <c r="E57" s="92"/>
      <c r="F57" s="30"/>
      <c r="G57" s="18"/>
      <c r="H57" s="151">
        <f t="shared" si="3"/>
        <v>0</v>
      </c>
      <c r="I57" s="113"/>
      <c r="J57" s="157"/>
      <c r="K57" s="22"/>
      <c r="L57" s="151">
        <f t="shared" si="4"/>
        <v>0</v>
      </c>
    </row>
    <row r="58" spans="2:12" ht="18.75" customHeight="1">
      <c r="B58" s="590" t="s">
        <v>204</v>
      </c>
      <c r="C58" s="591"/>
      <c r="D58" s="113" t="s">
        <v>194</v>
      </c>
      <c r="E58" s="92">
        <v>1</v>
      </c>
      <c r="F58" s="119">
        <v>0.06</v>
      </c>
      <c r="G58" s="18">
        <v>100</v>
      </c>
      <c r="H58" s="151">
        <f t="shared" si="3"/>
        <v>6</v>
      </c>
      <c r="I58" s="113" t="s">
        <v>201</v>
      </c>
      <c r="J58" s="157">
        <v>10</v>
      </c>
      <c r="K58" s="22">
        <v>100</v>
      </c>
      <c r="L58" s="151">
        <f t="shared" si="4"/>
        <v>1000</v>
      </c>
    </row>
    <row r="59" spans="2:12" ht="18.75" customHeight="1">
      <c r="B59" s="590"/>
      <c r="C59" s="591"/>
      <c r="D59" s="113"/>
      <c r="E59" s="92"/>
      <c r="F59" s="119"/>
      <c r="G59" s="18"/>
      <c r="H59" s="151">
        <f t="shared" si="3"/>
        <v>0</v>
      </c>
      <c r="I59" s="113" t="s">
        <v>205</v>
      </c>
      <c r="J59" s="157">
        <v>1</v>
      </c>
      <c r="K59" s="22">
        <v>100</v>
      </c>
      <c r="L59" s="151">
        <f t="shared" si="4"/>
        <v>100</v>
      </c>
    </row>
    <row r="60" spans="2:12" ht="18.75" customHeight="1">
      <c r="B60" s="590"/>
      <c r="C60" s="591"/>
      <c r="D60" s="92"/>
      <c r="E60" s="145"/>
      <c r="F60" s="146"/>
      <c r="G60" s="147"/>
      <c r="H60" s="151">
        <f t="shared" si="3"/>
        <v>0</v>
      </c>
      <c r="I60" s="148" t="s">
        <v>117</v>
      </c>
      <c r="J60" s="158">
        <v>8</v>
      </c>
      <c r="K60" s="22">
        <v>100</v>
      </c>
      <c r="L60" s="151">
        <f t="shared" si="4"/>
        <v>800</v>
      </c>
    </row>
    <row r="61" spans="2:12" ht="18.75" customHeight="1">
      <c r="B61" s="128"/>
      <c r="C61" s="129"/>
      <c r="D61" s="92"/>
      <c r="E61" s="145"/>
      <c r="F61" s="146"/>
      <c r="G61" s="147"/>
      <c r="H61" s="151">
        <f t="shared" si="3"/>
        <v>0</v>
      </c>
      <c r="I61" s="148"/>
      <c r="J61" s="158"/>
      <c r="K61" s="22"/>
      <c r="L61" s="151">
        <f t="shared" si="4"/>
        <v>0</v>
      </c>
    </row>
    <row r="62" spans="2:12" ht="18.75" customHeight="1">
      <c r="B62" s="590" t="s">
        <v>237</v>
      </c>
      <c r="C62" s="591"/>
      <c r="D62" s="113" t="s">
        <v>194</v>
      </c>
      <c r="E62" s="145">
        <v>2</v>
      </c>
      <c r="F62" s="146">
        <v>2.56</v>
      </c>
      <c r="G62" s="147">
        <v>100</v>
      </c>
      <c r="H62" s="151">
        <f t="shared" si="3"/>
        <v>256</v>
      </c>
      <c r="I62" s="148" t="s">
        <v>238</v>
      </c>
      <c r="J62" s="158"/>
      <c r="K62" s="22"/>
      <c r="L62" s="151">
        <f t="shared" si="4"/>
        <v>0</v>
      </c>
    </row>
    <row r="63" spans="2:12" ht="18.75" customHeight="1">
      <c r="B63" s="590"/>
      <c r="C63" s="591"/>
      <c r="D63" s="92"/>
      <c r="E63" s="145"/>
      <c r="F63" s="146"/>
      <c r="G63" s="147"/>
      <c r="H63" s="151">
        <f t="shared" si="3"/>
        <v>0</v>
      </c>
      <c r="I63" s="148" t="s">
        <v>239</v>
      </c>
      <c r="J63" s="158">
        <v>3</v>
      </c>
      <c r="K63" s="22">
        <v>100</v>
      </c>
      <c r="L63" s="151">
        <f t="shared" si="4"/>
        <v>300</v>
      </c>
    </row>
    <row r="64" spans="2:12" ht="18.75" customHeight="1">
      <c r="B64" s="590"/>
      <c r="C64" s="591"/>
      <c r="D64" s="92"/>
      <c r="E64" s="145"/>
      <c r="F64" s="146"/>
      <c r="G64" s="147"/>
      <c r="H64" s="151">
        <f t="shared" si="3"/>
        <v>0</v>
      </c>
      <c r="I64" s="148" t="s">
        <v>241</v>
      </c>
      <c r="J64" s="158">
        <v>12</v>
      </c>
      <c r="K64" s="22">
        <v>100</v>
      </c>
      <c r="L64" s="151">
        <f t="shared" si="4"/>
        <v>1200</v>
      </c>
    </row>
    <row r="65" spans="2:12" ht="18.75" customHeight="1">
      <c r="B65" s="590"/>
      <c r="C65" s="591"/>
      <c r="D65" s="92"/>
      <c r="E65" s="145"/>
      <c r="F65" s="146"/>
      <c r="G65" s="147"/>
      <c r="H65" s="151">
        <f t="shared" si="3"/>
        <v>0</v>
      </c>
      <c r="I65" s="148" t="s">
        <v>240</v>
      </c>
      <c r="J65" s="158">
        <v>7</v>
      </c>
      <c r="K65" s="22">
        <v>100</v>
      </c>
      <c r="L65" s="151">
        <f t="shared" si="4"/>
        <v>700</v>
      </c>
    </row>
    <row r="66" spans="2:12" ht="18.75" customHeight="1">
      <c r="B66" s="590"/>
      <c r="C66" s="591"/>
      <c r="D66" s="92"/>
      <c r="E66" s="145"/>
      <c r="F66" s="146"/>
      <c r="G66" s="147"/>
      <c r="H66" s="151">
        <f t="shared" si="3"/>
        <v>0</v>
      </c>
      <c r="I66" s="148" t="s">
        <v>243</v>
      </c>
      <c r="J66" s="158">
        <v>2</v>
      </c>
      <c r="K66" s="22">
        <v>100</v>
      </c>
      <c r="L66" s="151">
        <f t="shared" si="4"/>
        <v>200</v>
      </c>
    </row>
    <row r="67" spans="2:12" ht="18.75" customHeight="1">
      <c r="B67" s="590"/>
      <c r="C67" s="591"/>
      <c r="D67" s="92"/>
      <c r="E67" s="145"/>
      <c r="F67" s="146"/>
      <c r="G67" s="147"/>
      <c r="H67" s="151">
        <f t="shared" si="3"/>
        <v>0</v>
      </c>
      <c r="I67" s="148" t="s">
        <v>242</v>
      </c>
      <c r="J67" s="158">
        <v>320</v>
      </c>
      <c r="K67" s="22">
        <v>5</v>
      </c>
      <c r="L67" s="151">
        <f t="shared" si="4"/>
        <v>1600</v>
      </c>
    </row>
    <row r="68" spans="2:12" ht="18.75" customHeight="1">
      <c r="B68" s="128"/>
      <c r="C68" s="129"/>
      <c r="D68" s="92"/>
      <c r="E68" s="145"/>
      <c r="F68" s="146"/>
      <c r="G68" s="147"/>
      <c r="H68" s="151">
        <f t="shared" si="3"/>
        <v>0</v>
      </c>
      <c r="I68" s="148"/>
      <c r="J68" s="158"/>
      <c r="K68" s="22"/>
      <c r="L68" s="151">
        <f t="shared" si="4"/>
        <v>0</v>
      </c>
    </row>
    <row r="69" spans="2:12" ht="18.75" customHeight="1">
      <c r="B69" s="590" t="s">
        <v>235</v>
      </c>
      <c r="C69" s="591"/>
      <c r="D69" s="113" t="s">
        <v>194</v>
      </c>
      <c r="E69" s="145">
        <v>2</v>
      </c>
      <c r="F69" s="146">
        <v>1.6</v>
      </c>
      <c r="G69" s="147">
        <v>100</v>
      </c>
      <c r="H69" s="151">
        <f t="shared" si="3"/>
        <v>160</v>
      </c>
      <c r="I69" s="160" t="s">
        <v>230</v>
      </c>
      <c r="J69" s="152"/>
      <c r="K69" s="18"/>
      <c r="L69" s="151">
        <f t="shared" si="4"/>
        <v>0</v>
      </c>
    </row>
    <row r="70" spans="2:12" ht="18.75" customHeight="1">
      <c r="B70" s="590"/>
      <c r="C70" s="591"/>
      <c r="D70" s="92"/>
      <c r="E70" s="145"/>
      <c r="F70" s="146"/>
      <c r="G70" s="147"/>
      <c r="H70" s="151">
        <f t="shared" si="3"/>
        <v>0</v>
      </c>
      <c r="I70" s="113" t="s">
        <v>231</v>
      </c>
      <c r="J70" s="152">
        <v>2</v>
      </c>
      <c r="K70" s="18">
        <v>100</v>
      </c>
      <c r="L70" s="151">
        <f t="shared" si="4"/>
        <v>200</v>
      </c>
    </row>
    <row r="71" spans="2:12" ht="18.75" customHeight="1">
      <c r="B71" s="590"/>
      <c r="C71" s="591"/>
      <c r="D71" s="92"/>
      <c r="E71" s="145"/>
      <c r="F71" s="146"/>
      <c r="G71" s="147"/>
      <c r="H71" s="151">
        <f t="shared" si="3"/>
        <v>0</v>
      </c>
      <c r="I71" s="113" t="s">
        <v>232</v>
      </c>
      <c r="J71" s="152">
        <v>2</v>
      </c>
      <c r="K71" s="18">
        <v>100</v>
      </c>
      <c r="L71" s="151">
        <f t="shared" si="4"/>
        <v>200</v>
      </c>
    </row>
    <row r="72" spans="2:12" ht="18.75" customHeight="1">
      <c r="B72" s="590"/>
      <c r="C72" s="591"/>
      <c r="D72" s="92"/>
      <c r="E72" s="145"/>
      <c r="F72" s="146"/>
      <c r="G72" s="147"/>
      <c r="H72" s="151">
        <f t="shared" si="3"/>
        <v>0</v>
      </c>
      <c r="I72" s="113" t="s">
        <v>233</v>
      </c>
      <c r="J72" s="152">
        <v>3</v>
      </c>
      <c r="K72" s="18">
        <v>100</v>
      </c>
      <c r="L72" s="151">
        <f t="shared" si="4"/>
        <v>300</v>
      </c>
    </row>
    <row r="73" spans="2:12" ht="18.75" customHeight="1">
      <c r="B73" s="590"/>
      <c r="C73" s="591"/>
      <c r="D73" s="92"/>
      <c r="E73" s="145"/>
      <c r="F73" s="146"/>
      <c r="G73" s="147"/>
      <c r="H73" s="151">
        <f t="shared" si="3"/>
        <v>0</v>
      </c>
      <c r="I73" s="113" t="s">
        <v>234</v>
      </c>
      <c r="J73" s="152">
        <v>2</v>
      </c>
      <c r="K73" s="18">
        <v>100</v>
      </c>
      <c r="L73" s="151">
        <f t="shared" si="4"/>
        <v>200</v>
      </c>
    </row>
    <row r="74" spans="2:12" ht="18.75" customHeight="1">
      <c r="B74" s="590"/>
      <c r="C74" s="591"/>
      <c r="D74" s="92"/>
      <c r="E74" s="145"/>
      <c r="F74" s="146"/>
      <c r="G74" s="147"/>
      <c r="H74" s="151">
        <f t="shared" si="3"/>
        <v>0</v>
      </c>
      <c r="I74" s="113" t="s">
        <v>199</v>
      </c>
      <c r="J74" s="152">
        <v>102</v>
      </c>
      <c r="K74" s="18">
        <v>5</v>
      </c>
      <c r="L74" s="151">
        <f t="shared" si="4"/>
        <v>510</v>
      </c>
    </row>
    <row r="75" spans="2:12" ht="18.75" customHeight="1">
      <c r="B75" s="128"/>
      <c r="C75" s="129"/>
      <c r="D75" s="92"/>
      <c r="E75" s="145"/>
      <c r="F75" s="146"/>
      <c r="G75" s="147"/>
      <c r="H75" s="151">
        <f t="shared" si="3"/>
        <v>0</v>
      </c>
      <c r="I75" s="148"/>
      <c r="J75" s="161"/>
      <c r="K75" s="22"/>
      <c r="L75" s="151">
        <f t="shared" si="4"/>
        <v>0</v>
      </c>
    </row>
    <row r="76" spans="2:12" ht="30" customHeight="1">
      <c r="B76" s="621" t="s">
        <v>245</v>
      </c>
      <c r="C76" s="622"/>
      <c r="D76" s="17" t="s">
        <v>244</v>
      </c>
      <c r="E76" s="145">
        <v>20</v>
      </c>
      <c r="F76" s="146">
        <v>1.17</v>
      </c>
      <c r="G76" s="147">
        <v>800</v>
      </c>
      <c r="H76" s="151">
        <f t="shared" si="3"/>
        <v>936</v>
      </c>
      <c r="I76" s="148"/>
      <c r="J76" s="158"/>
      <c r="K76" s="22"/>
      <c r="L76" s="151">
        <f aca="true" t="shared" si="5" ref="L76:L83">J76*K76</f>
        <v>0</v>
      </c>
    </row>
    <row r="77" spans="2:12" ht="18.75" customHeight="1">
      <c r="B77" s="128"/>
      <c r="C77" s="129"/>
      <c r="D77" s="113"/>
      <c r="E77" s="145"/>
      <c r="F77" s="146"/>
      <c r="G77" s="147"/>
      <c r="H77" s="151">
        <f t="shared" si="3"/>
        <v>0</v>
      </c>
      <c r="I77" s="148"/>
      <c r="J77" s="158"/>
      <c r="K77" s="22"/>
      <c r="L77" s="151">
        <f t="shared" si="5"/>
        <v>0</v>
      </c>
    </row>
    <row r="78" spans="2:12" ht="18.75" customHeight="1">
      <c r="B78" s="590" t="s">
        <v>236</v>
      </c>
      <c r="C78" s="591"/>
      <c r="D78" s="17" t="s">
        <v>244</v>
      </c>
      <c r="E78" s="145">
        <v>10</v>
      </c>
      <c r="F78" s="146">
        <v>0.5</v>
      </c>
      <c r="G78" s="147">
        <v>800</v>
      </c>
      <c r="H78" s="151">
        <f t="shared" si="3"/>
        <v>400</v>
      </c>
      <c r="I78" s="148"/>
      <c r="J78" s="158"/>
      <c r="K78" s="22"/>
      <c r="L78" s="151">
        <f t="shared" si="5"/>
        <v>0</v>
      </c>
    </row>
    <row r="79" spans="2:12" ht="18.75" customHeight="1">
      <c r="B79" s="143"/>
      <c r="C79" s="144"/>
      <c r="D79" s="17"/>
      <c r="E79" s="145"/>
      <c r="F79" s="146"/>
      <c r="G79" s="147"/>
      <c r="H79" s="151">
        <f t="shared" si="3"/>
        <v>0</v>
      </c>
      <c r="I79" s="148"/>
      <c r="J79" s="158"/>
      <c r="K79" s="22"/>
      <c r="L79" s="151">
        <f t="shared" si="5"/>
        <v>0</v>
      </c>
    </row>
    <row r="80" spans="2:12" ht="18.75" customHeight="1">
      <c r="B80" s="590" t="s">
        <v>246</v>
      </c>
      <c r="C80" s="591"/>
      <c r="D80" s="17" t="s">
        <v>244</v>
      </c>
      <c r="E80" s="92">
        <v>50</v>
      </c>
      <c r="F80" s="30">
        <v>1</v>
      </c>
      <c r="G80" s="188">
        <v>800</v>
      </c>
      <c r="H80" s="189">
        <f>F80*G80</f>
        <v>800</v>
      </c>
      <c r="I80" s="148"/>
      <c r="J80" s="158"/>
      <c r="K80" s="22"/>
      <c r="L80" s="151">
        <f t="shared" si="5"/>
        <v>0</v>
      </c>
    </row>
    <row r="81" spans="2:12" ht="18.75" customHeight="1">
      <c r="B81" s="590" t="s">
        <v>247</v>
      </c>
      <c r="C81" s="591"/>
      <c r="D81" s="17" t="s">
        <v>244</v>
      </c>
      <c r="E81" s="92"/>
      <c r="F81" s="30">
        <v>1.65</v>
      </c>
      <c r="G81" s="188">
        <v>800</v>
      </c>
      <c r="H81" s="189">
        <f>F81*G81</f>
        <v>1320</v>
      </c>
      <c r="I81" s="148"/>
      <c r="J81" s="158"/>
      <c r="K81" s="22"/>
      <c r="L81" s="151">
        <f t="shared" si="5"/>
        <v>0</v>
      </c>
    </row>
    <row r="82" spans="2:12" ht="18.75" customHeight="1">
      <c r="B82" s="590"/>
      <c r="C82" s="591"/>
      <c r="D82" s="17"/>
      <c r="E82" s="92"/>
      <c r="F82" s="30"/>
      <c r="G82" s="188"/>
      <c r="H82" s="189">
        <f>F82*G82</f>
        <v>0</v>
      </c>
      <c r="I82" s="148"/>
      <c r="J82" s="158"/>
      <c r="K82" s="22"/>
      <c r="L82" s="151">
        <f t="shared" si="5"/>
        <v>0</v>
      </c>
    </row>
    <row r="83" spans="2:12" ht="18.75" customHeight="1" thickBot="1">
      <c r="B83" s="586"/>
      <c r="C83" s="587"/>
      <c r="D83" s="114"/>
      <c r="E83" s="141"/>
      <c r="F83" s="334"/>
      <c r="G83" s="142"/>
      <c r="H83" s="151">
        <f>F83*G83</f>
        <v>0</v>
      </c>
      <c r="I83" s="120"/>
      <c r="J83" s="159"/>
      <c r="K83" s="22"/>
      <c r="L83" s="151">
        <f t="shared" si="5"/>
        <v>0</v>
      </c>
    </row>
    <row r="84" spans="2:12" ht="27.75" thickBot="1">
      <c r="B84" s="34"/>
      <c r="C84" s="34"/>
      <c r="D84" s="31" t="s">
        <v>271</v>
      </c>
      <c r="E84" s="332">
        <f>SUM(E46:E83)</f>
        <v>88</v>
      </c>
      <c r="F84" s="335">
        <f>SUM(F46:F83)</f>
        <v>8.950000000000001</v>
      </c>
      <c r="G84" s="333" t="s">
        <v>168</v>
      </c>
      <c r="H84" s="155">
        <f>SUM(H46:H83)</f>
        <v>3919</v>
      </c>
      <c r="I84" s="115"/>
      <c r="J84" s="115"/>
      <c r="K84" s="140" t="s">
        <v>278</v>
      </c>
      <c r="L84" s="155">
        <f>SUM(L46:L53)</f>
        <v>5900</v>
      </c>
    </row>
  </sheetData>
  <sheetProtection password="CE4D" sheet="1" objects="1" scenarios="1"/>
  <mergeCells count="90">
    <mergeCell ref="B80:C80"/>
    <mergeCell ref="B81:C81"/>
    <mergeCell ref="B82:C82"/>
    <mergeCell ref="B62:C62"/>
    <mergeCell ref="B67:C67"/>
    <mergeCell ref="B64:C64"/>
    <mergeCell ref="B63:C63"/>
    <mergeCell ref="B65:C65"/>
    <mergeCell ref="B66:C66"/>
    <mergeCell ref="B74:C74"/>
    <mergeCell ref="B60:C60"/>
    <mergeCell ref="B78:C78"/>
    <mergeCell ref="B70:C70"/>
    <mergeCell ref="B71:C71"/>
    <mergeCell ref="B72:C72"/>
    <mergeCell ref="B73:C73"/>
    <mergeCell ref="B69:C69"/>
    <mergeCell ref="B76:C76"/>
    <mergeCell ref="B5:C6"/>
    <mergeCell ref="N11:N13"/>
    <mergeCell ref="L2:M2"/>
    <mergeCell ref="I4:L4"/>
    <mergeCell ref="B4:D4"/>
    <mergeCell ref="J5:J6"/>
    <mergeCell ref="B8:C8"/>
    <mergeCell ref="B9:C9"/>
    <mergeCell ref="O11:O13"/>
    <mergeCell ref="C2:E2"/>
    <mergeCell ref="H2:I2"/>
    <mergeCell ref="B13:C13"/>
    <mergeCell ref="K5:K6"/>
    <mergeCell ref="L5:L6"/>
    <mergeCell ref="D5:D6"/>
    <mergeCell ref="I5:I6"/>
    <mergeCell ref="B10:C10"/>
    <mergeCell ref="B11:C11"/>
    <mergeCell ref="B23:C23"/>
    <mergeCell ref="B16:C16"/>
    <mergeCell ref="B39:L39"/>
    <mergeCell ref="B38:L38"/>
    <mergeCell ref="B12:C12"/>
    <mergeCell ref="B19:C19"/>
    <mergeCell ref="B20:C20"/>
    <mergeCell ref="B21:C21"/>
    <mergeCell ref="B22:C22"/>
    <mergeCell ref="B32:C32"/>
    <mergeCell ref="B17:C17"/>
    <mergeCell ref="B18:C18"/>
    <mergeCell ref="B26:C26"/>
    <mergeCell ref="E5:E6"/>
    <mergeCell ref="H5:H6"/>
    <mergeCell ref="F5:F6"/>
    <mergeCell ref="G5:G6"/>
    <mergeCell ref="B7:C7"/>
    <mergeCell ref="B14:C14"/>
    <mergeCell ref="B15:C15"/>
    <mergeCell ref="B29:C29"/>
    <mergeCell ref="B30:C30"/>
    <mergeCell ref="B31:C31"/>
    <mergeCell ref="B36:H36"/>
    <mergeCell ref="B33:C33"/>
    <mergeCell ref="B24:C24"/>
    <mergeCell ref="B25:C25"/>
    <mergeCell ref="B28:C28"/>
    <mergeCell ref="B27:C27"/>
    <mergeCell ref="G44:G45"/>
    <mergeCell ref="B40:L40"/>
    <mergeCell ref="I43:L43"/>
    <mergeCell ref="K44:K45"/>
    <mergeCell ref="J44:J45"/>
    <mergeCell ref="E44:E45"/>
    <mergeCell ref="F44:F45"/>
    <mergeCell ref="D44:D45"/>
    <mergeCell ref="B41:E41"/>
    <mergeCell ref="B52:C52"/>
    <mergeCell ref="B50:C50"/>
    <mergeCell ref="B44:C45"/>
    <mergeCell ref="B58:C58"/>
    <mergeCell ref="B56:C56"/>
    <mergeCell ref="B55:C55"/>
    <mergeCell ref="B83:C83"/>
    <mergeCell ref="L44:L45"/>
    <mergeCell ref="B53:C53"/>
    <mergeCell ref="B46:C46"/>
    <mergeCell ref="B47:C47"/>
    <mergeCell ref="B48:C48"/>
    <mergeCell ref="B49:C49"/>
    <mergeCell ref="H44:H45"/>
    <mergeCell ref="B59:C59"/>
    <mergeCell ref="I44:I45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51" r:id="rId1"/>
  <headerFooter alignWithMargins="0">
    <oddFooter>&amp;C&amp;14 5&amp;R&amp;10
&amp;11平成28年度　木造耐力壁ジャパンカップ材料・加工データシート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="85" zoomScaleNormal="85" zoomScalePageLayoutView="0" workbookViewId="0" topLeftCell="A1">
      <selection activeCell="N21" sqref="N21"/>
    </sheetView>
  </sheetViews>
  <sheetFormatPr defaultColWidth="9.00390625" defaultRowHeight="13.5"/>
  <cols>
    <col min="1" max="1" width="0.74609375" style="0" customWidth="1"/>
    <col min="2" max="2" width="8.50390625" style="0" customWidth="1"/>
    <col min="3" max="3" width="12.375" style="0" customWidth="1"/>
    <col min="4" max="4" width="12.50390625" style="0" customWidth="1"/>
    <col min="5" max="5" width="10.625" style="0" customWidth="1"/>
    <col min="6" max="6" width="9.875" style="0" customWidth="1"/>
    <col min="7" max="7" width="10.125" style="0" customWidth="1"/>
    <col min="8" max="8" width="13.375" style="0" customWidth="1"/>
    <col min="9" max="9" width="8.625" style="0" customWidth="1"/>
    <col min="10" max="10" width="15.875" style="0" customWidth="1"/>
    <col min="11" max="11" width="6.375" style="0" customWidth="1"/>
    <col min="12" max="12" width="8.125" style="0" customWidth="1"/>
    <col min="13" max="14" width="5.625" style="0" customWidth="1"/>
  </cols>
  <sheetData>
    <row r="1" ht="14.25" thickBot="1"/>
    <row r="2" spans="2:10" ht="21.75" customHeight="1" thickBot="1">
      <c r="B2" s="21" t="s">
        <v>110</v>
      </c>
      <c r="C2" s="583">
        <f>'耐力壁概要'!C2</f>
        <v>0</v>
      </c>
      <c r="D2" s="584"/>
      <c r="E2" s="585"/>
      <c r="G2" s="21" t="s">
        <v>111</v>
      </c>
      <c r="H2" s="583">
        <f>'耐力壁概要'!I2</f>
        <v>0</v>
      </c>
      <c r="I2" s="584"/>
      <c r="J2" s="585"/>
    </row>
    <row r="3" ht="14.25" thickBot="1"/>
    <row r="4" spans="2:10" ht="27.75" customHeight="1" thickBot="1">
      <c r="B4" s="558" t="s">
        <v>157</v>
      </c>
      <c r="C4" s="558"/>
      <c r="D4" s="558"/>
      <c r="E4" s="558"/>
      <c r="F4" s="558"/>
      <c r="G4" s="558"/>
      <c r="H4" s="21" t="s">
        <v>163</v>
      </c>
      <c r="I4" s="618" t="s">
        <v>98</v>
      </c>
      <c r="J4" s="619"/>
    </row>
    <row r="5" spans="5:9" ht="7.5" customHeight="1" thickBot="1">
      <c r="E5" s="1"/>
      <c r="I5" s="24"/>
    </row>
    <row r="6" spans="2:10" ht="22.5" customHeight="1">
      <c r="B6" s="398" t="s">
        <v>0</v>
      </c>
      <c r="C6" s="409" t="s">
        <v>24</v>
      </c>
      <c r="D6" s="409" t="s">
        <v>25</v>
      </c>
      <c r="E6" s="402"/>
      <c r="F6" s="640" t="s">
        <v>170</v>
      </c>
      <c r="G6" s="640"/>
      <c r="H6" s="409" t="s">
        <v>171</v>
      </c>
      <c r="I6" s="409" t="s">
        <v>50</v>
      </c>
      <c r="J6" s="639" t="s">
        <v>26</v>
      </c>
    </row>
    <row r="7" spans="2:10" ht="22.5" customHeight="1" thickBot="1">
      <c r="B7" s="399"/>
      <c r="C7" s="605"/>
      <c r="D7" s="605"/>
      <c r="E7" s="405"/>
      <c r="F7" s="57" t="s">
        <v>27</v>
      </c>
      <c r="G7" s="60" t="s">
        <v>172</v>
      </c>
      <c r="H7" s="605"/>
      <c r="I7" s="412"/>
      <c r="J7" s="566"/>
    </row>
    <row r="8" spans="2:10" ht="24" customHeight="1">
      <c r="B8" s="162"/>
      <c r="C8" s="163"/>
      <c r="D8" s="163"/>
      <c r="E8" s="251"/>
      <c r="F8" s="164"/>
      <c r="G8" s="165"/>
      <c r="H8" s="166"/>
      <c r="I8" s="167">
        <f>IF(G8="",F8*H8,G8*H8)</f>
        <v>0</v>
      </c>
      <c r="J8" s="168"/>
    </row>
    <row r="9" spans="2:10" ht="24" customHeight="1">
      <c r="B9" s="130"/>
      <c r="C9" s="169"/>
      <c r="D9" s="169"/>
      <c r="E9" s="249"/>
      <c r="F9" s="170"/>
      <c r="G9" s="171"/>
      <c r="H9" s="172"/>
      <c r="I9" s="167">
        <f aca="true" t="shared" si="0" ref="I9:I25">IF(G9="",F9*H9,G9*H9)</f>
        <v>0</v>
      </c>
      <c r="J9" s="73"/>
    </row>
    <row r="10" spans="2:10" ht="24" customHeight="1">
      <c r="B10" s="130"/>
      <c r="C10" s="169"/>
      <c r="D10" s="169"/>
      <c r="E10" s="249"/>
      <c r="F10" s="170"/>
      <c r="G10" s="171"/>
      <c r="H10" s="172"/>
      <c r="I10" s="167">
        <f t="shared" si="0"/>
        <v>0</v>
      </c>
      <c r="J10" s="73"/>
    </row>
    <row r="11" spans="2:10" ht="24" customHeight="1">
      <c r="B11" s="130"/>
      <c r="C11" s="169"/>
      <c r="D11" s="169"/>
      <c r="E11" s="249"/>
      <c r="F11" s="170"/>
      <c r="G11" s="171"/>
      <c r="H11" s="172"/>
      <c r="I11" s="167">
        <f t="shared" si="0"/>
        <v>0</v>
      </c>
      <c r="J11" s="73"/>
    </row>
    <row r="12" spans="2:10" ht="24" customHeight="1">
      <c r="B12" s="130"/>
      <c r="C12" s="169"/>
      <c r="D12" s="169"/>
      <c r="E12" s="249"/>
      <c r="F12" s="170"/>
      <c r="G12" s="171"/>
      <c r="H12" s="172"/>
      <c r="I12" s="167">
        <f t="shared" si="0"/>
        <v>0</v>
      </c>
      <c r="J12" s="73"/>
    </row>
    <row r="13" spans="2:10" ht="24" customHeight="1">
      <c r="B13" s="130"/>
      <c r="C13" s="169"/>
      <c r="D13" s="169"/>
      <c r="E13" s="249"/>
      <c r="F13" s="170"/>
      <c r="G13" s="171"/>
      <c r="H13" s="172"/>
      <c r="I13" s="167">
        <f t="shared" si="0"/>
        <v>0</v>
      </c>
      <c r="J13" s="73"/>
    </row>
    <row r="14" spans="2:10" ht="24" customHeight="1">
      <c r="B14" s="130"/>
      <c r="C14" s="169"/>
      <c r="D14" s="169"/>
      <c r="E14" s="249"/>
      <c r="F14" s="170"/>
      <c r="G14" s="171"/>
      <c r="H14" s="172"/>
      <c r="I14" s="167">
        <f t="shared" si="0"/>
        <v>0</v>
      </c>
      <c r="J14" s="73"/>
    </row>
    <row r="15" spans="2:10" ht="24" customHeight="1">
      <c r="B15" s="130"/>
      <c r="C15" s="169"/>
      <c r="D15" s="169"/>
      <c r="E15" s="249"/>
      <c r="F15" s="170"/>
      <c r="G15" s="171"/>
      <c r="H15" s="172"/>
      <c r="I15" s="167">
        <f t="shared" si="0"/>
        <v>0</v>
      </c>
      <c r="J15" s="73"/>
    </row>
    <row r="16" spans="2:10" ht="24" customHeight="1">
      <c r="B16" s="130"/>
      <c r="C16" s="169"/>
      <c r="D16" s="169"/>
      <c r="E16" s="249"/>
      <c r="F16" s="170"/>
      <c r="G16" s="171"/>
      <c r="H16" s="172"/>
      <c r="I16" s="167">
        <f t="shared" si="0"/>
        <v>0</v>
      </c>
      <c r="J16" s="73"/>
    </row>
    <row r="17" spans="2:10" ht="24" customHeight="1">
      <c r="B17" s="130"/>
      <c r="C17" s="169"/>
      <c r="D17" s="169"/>
      <c r="E17" s="249"/>
      <c r="F17" s="170"/>
      <c r="G17" s="171"/>
      <c r="H17" s="172"/>
      <c r="I17" s="167">
        <f t="shared" si="0"/>
        <v>0</v>
      </c>
      <c r="J17" s="73"/>
    </row>
    <row r="18" spans="2:10" ht="24" customHeight="1">
      <c r="B18" s="130"/>
      <c r="C18" s="169"/>
      <c r="D18" s="169"/>
      <c r="E18" s="249"/>
      <c r="F18" s="170"/>
      <c r="G18" s="171"/>
      <c r="H18" s="172"/>
      <c r="I18" s="167">
        <f t="shared" si="0"/>
        <v>0</v>
      </c>
      <c r="J18" s="73"/>
    </row>
    <row r="19" spans="2:10" ht="24" customHeight="1">
      <c r="B19" s="130"/>
      <c r="C19" s="169"/>
      <c r="D19" s="169"/>
      <c r="E19" s="249"/>
      <c r="F19" s="170"/>
      <c r="G19" s="171"/>
      <c r="H19" s="172"/>
      <c r="I19" s="167">
        <f t="shared" si="0"/>
        <v>0</v>
      </c>
      <c r="J19" s="73"/>
    </row>
    <row r="20" spans="2:10" ht="24" customHeight="1">
      <c r="B20" s="130"/>
      <c r="C20" s="169"/>
      <c r="D20" s="169"/>
      <c r="E20" s="249"/>
      <c r="F20" s="170"/>
      <c r="G20" s="171"/>
      <c r="H20" s="172"/>
      <c r="I20" s="167">
        <f t="shared" si="0"/>
        <v>0</v>
      </c>
      <c r="J20" s="73"/>
    </row>
    <row r="21" spans="2:10" ht="24" customHeight="1">
      <c r="B21" s="130"/>
      <c r="C21" s="169"/>
      <c r="D21" s="169"/>
      <c r="E21" s="249"/>
      <c r="F21" s="170"/>
      <c r="G21" s="171"/>
      <c r="H21" s="172"/>
      <c r="I21" s="167">
        <f t="shared" si="0"/>
        <v>0</v>
      </c>
      <c r="J21" s="73"/>
    </row>
    <row r="22" spans="2:10" ht="24" customHeight="1">
      <c r="B22" s="130"/>
      <c r="C22" s="169"/>
      <c r="D22" s="169"/>
      <c r="E22" s="249"/>
      <c r="F22" s="170"/>
      <c r="G22" s="171"/>
      <c r="H22" s="172"/>
      <c r="I22" s="167">
        <f t="shared" si="0"/>
        <v>0</v>
      </c>
      <c r="J22" s="73"/>
    </row>
    <row r="23" spans="2:10" ht="24" customHeight="1">
      <c r="B23" s="130"/>
      <c r="C23" s="169"/>
      <c r="D23" s="169"/>
      <c r="E23" s="249"/>
      <c r="F23" s="170"/>
      <c r="G23" s="171"/>
      <c r="H23" s="172"/>
      <c r="I23" s="167">
        <f t="shared" si="0"/>
        <v>0</v>
      </c>
      <c r="J23" s="73"/>
    </row>
    <row r="24" spans="2:10" ht="24" customHeight="1">
      <c r="B24" s="130"/>
      <c r="C24" s="169"/>
      <c r="D24" s="169"/>
      <c r="E24" s="249"/>
      <c r="F24" s="170"/>
      <c r="G24" s="171"/>
      <c r="H24" s="173"/>
      <c r="I24" s="167">
        <f t="shared" si="0"/>
        <v>0</v>
      </c>
      <c r="J24" s="75"/>
    </row>
    <row r="25" spans="2:10" ht="24" customHeight="1" thickBot="1">
      <c r="B25" s="174"/>
      <c r="C25" s="175"/>
      <c r="D25" s="175"/>
      <c r="E25" s="249"/>
      <c r="F25" s="176"/>
      <c r="G25" s="177"/>
      <c r="H25" s="178"/>
      <c r="I25" s="167">
        <f t="shared" si="0"/>
        <v>0</v>
      </c>
      <c r="J25" s="179"/>
    </row>
    <row r="26" spans="2:10" ht="31.5" customHeight="1" thickBot="1">
      <c r="B26" s="36"/>
      <c r="C26" s="180"/>
      <c r="D26" s="180"/>
      <c r="E26" s="250"/>
      <c r="F26" s="181">
        <f>SUM(F8:F25)</f>
        <v>0</v>
      </c>
      <c r="G26" s="182">
        <f>SUM(G8:G25)</f>
        <v>0</v>
      </c>
      <c r="H26" s="271" t="s">
        <v>169</v>
      </c>
      <c r="I26" s="183">
        <f>SUM(I8:I25)</f>
        <v>0</v>
      </c>
      <c r="J26" s="184"/>
    </row>
    <row r="27" spans="2:10" ht="20.25" customHeight="1">
      <c r="B27" s="602" t="s">
        <v>148</v>
      </c>
      <c r="C27" s="602"/>
      <c r="D27" s="602"/>
      <c r="E27" s="602"/>
      <c r="F27" s="602"/>
      <c r="G27" s="602"/>
      <c r="H27" s="602"/>
      <c r="I27" s="84"/>
      <c r="J27" s="83"/>
    </row>
    <row r="28" spans="2:10" ht="20.25" customHeight="1">
      <c r="B28" s="602" t="s">
        <v>52</v>
      </c>
      <c r="C28" s="602"/>
      <c r="D28" s="602"/>
      <c r="E28" s="602"/>
      <c r="F28" s="602"/>
      <c r="G28" s="602"/>
      <c r="H28" s="602"/>
      <c r="I28" s="84"/>
      <c r="J28" s="83"/>
    </row>
    <row r="29" spans="2:10" ht="20.25" customHeight="1">
      <c r="B29" s="631" t="s">
        <v>146</v>
      </c>
      <c r="C29" s="631"/>
      <c r="D29" s="631"/>
      <c r="E29" s="631"/>
      <c r="F29" s="631"/>
      <c r="G29" s="631"/>
      <c r="H29" s="631"/>
      <c r="I29" s="631"/>
      <c r="J29" s="631"/>
    </row>
    <row r="30" spans="2:10" ht="20.25" customHeight="1">
      <c r="B30" s="602" t="s">
        <v>149</v>
      </c>
      <c r="C30" s="602"/>
      <c r="D30" s="602"/>
      <c r="E30" s="602"/>
      <c r="F30" s="602"/>
      <c r="G30" s="602"/>
      <c r="H30" s="602"/>
      <c r="I30" s="83"/>
      <c r="J30" s="83"/>
    </row>
    <row r="32" spans="2:5" ht="17.25" customHeight="1">
      <c r="B32" s="6" t="s">
        <v>30</v>
      </c>
      <c r="C32" s="6"/>
      <c r="D32" s="6"/>
      <c r="E32" s="6"/>
    </row>
    <row r="33" spans="2:5" ht="6" customHeight="1" thickBot="1">
      <c r="B33" s="12"/>
      <c r="C33" s="12"/>
      <c r="D33" s="12"/>
      <c r="E33" s="12"/>
    </row>
    <row r="34" spans="2:10" ht="14.25" customHeight="1">
      <c r="B34" s="627" t="s">
        <v>31</v>
      </c>
      <c r="C34" s="628"/>
      <c r="D34" s="628" t="s">
        <v>33</v>
      </c>
      <c r="E34" s="628"/>
      <c r="F34" s="628" t="s">
        <v>187</v>
      </c>
      <c r="G34" s="628" t="s">
        <v>145</v>
      </c>
      <c r="H34" s="632" t="s">
        <v>173</v>
      </c>
      <c r="I34" s="550" t="s">
        <v>32</v>
      </c>
      <c r="J34" s="635" t="s">
        <v>26</v>
      </c>
    </row>
    <row r="35" spans="2:10" ht="14.25" customHeight="1" thickBot="1">
      <c r="B35" s="629"/>
      <c r="C35" s="630"/>
      <c r="D35" s="252" t="s">
        <v>51</v>
      </c>
      <c r="E35" s="3" t="s">
        <v>62</v>
      </c>
      <c r="F35" s="630"/>
      <c r="G35" s="630"/>
      <c r="H35" s="633"/>
      <c r="I35" s="551"/>
      <c r="J35" s="636"/>
    </row>
    <row r="36" spans="2:10" ht="31.5" customHeight="1">
      <c r="B36" s="625"/>
      <c r="C36" s="626"/>
      <c r="D36" s="70"/>
      <c r="E36" s="86"/>
      <c r="F36" s="70"/>
      <c r="G36" s="70"/>
      <c r="H36" s="338"/>
      <c r="I36" s="185">
        <f>G36*H36</f>
        <v>0</v>
      </c>
      <c r="J36" s="71"/>
    </row>
    <row r="37" spans="2:10" ht="31.5" customHeight="1">
      <c r="B37" s="623"/>
      <c r="C37" s="624"/>
      <c r="D37" s="72"/>
      <c r="E37" s="87"/>
      <c r="F37" s="72"/>
      <c r="G37" s="72"/>
      <c r="H37" s="338"/>
      <c r="I37" s="185">
        <f>G37*H37</f>
        <v>0</v>
      </c>
      <c r="J37" s="71"/>
    </row>
    <row r="38" spans="2:10" ht="31.5" customHeight="1">
      <c r="B38" s="623"/>
      <c r="C38" s="624"/>
      <c r="D38" s="72"/>
      <c r="E38" s="87"/>
      <c r="F38" s="72"/>
      <c r="G38" s="72"/>
      <c r="H38" s="338"/>
      <c r="I38" s="185">
        <f>G38*H38</f>
        <v>0</v>
      </c>
      <c r="J38" s="71"/>
    </row>
    <row r="39" spans="2:10" ht="31.5" customHeight="1">
      <c r="B39" s="623"/>
      <c r="C39" s="624"/>
      <c r="D39" s="72"/>
      <c r="E39" s="87"/>
      <c r="F39" s="72"/>
      <c r="G39" s="72"/>
      <c r="H39" s="339"/>
      <c r="I39" s="185">
        <f>G39*H39</f>
        <v>0</v>
      </c>
      <c r="J39" s="73"/>
    </row>
    <row r="40" spans="2:10" ht="31.5" customHeight="1" thickBot="1">
      <c r="B40" s="637"/>
      <c r="C40" s="638"/>
      <c r="D40" s="74"/>
      <c r="E40" s="88"/>
      <c r="F40" s="74"/>
      <c r="G40" s="74"/>
      <c r="H40" s="340"/>
      <c r="I40" s="185">
        <f>G40*H40</f>
        <v>0</v>
      </c>
      <c r="J40" s="75"/>
    </row>
    <row r="41" spans="2:10" ht="31.5" customHeight="1" thickBot="1">
      <c r="B41" s="634"/>
      <c r="C41" s="425"/>
      <c r="D41" s="78" t="s">
        <v>318</v>
      </c>
      <c r="E41" s="85">
        <f>SUM(E36:E40)</f>
        <v>0</v>
      </c>
      <c r="F41" s="76"/>
      <c r="G41" s="77"/>
      <c r="H41" s="78" t="s">
        <v>56</v>
      </c>
      <c r="I41" s="183">
        <f>SUM(I36:I40)</f>
        <v>0</v>
      </c>
      <c r="J41" s="79"/>
    </row>
    <row r="42" spans="2:10" s="12" customFormat="1" ht="18.75" customHeight="1">
      <c r="B42" s="80" t="s">
        <v>150</v>
      </c>
      <c r="C42" s="80"/>
      <c r="D42" s="80"/>
      <c r="E42" s="80"/>
      <c r="F42" s="80"/>
      <c r="G42" s="80"/>
      <c r="H42" s="80"/>
      <c r="I42" s="81"/>
      <c r="J42" s="82"/>
    </row>
    <row r="43" spans="2:15" s="12" customFormat="1" ht="18.75" customHeight="1">
      <c r="B43" s="631" t="s">
        <v>147</v>
      </c>
      <c r="C43" s="631"/>
      <c r="D43" s="631"/>
      <c r="E43" s="631"/>
      <c r="F43" s="631"/>
      <c r="G43" s="631"/>
      <c r="H43" s="631"/>
      <c r="I43" s="631"/>
      <c r="J43" s="631"/>
      <c r="K43" s="28"/>
      <c r="L43" s="28"/>
      <c r="M43" s="28"/>
      <c r="N43" s="28"/>
      <c r="O43" s="28"/>
    </row>
    <row r="44" spans="11:15" ht="13.5">
      <c r="K44" s="2"/>
      <c r="L44" s="2"/>
      <c r="M44" s="2"/>
      <c r="N44" s="2"/>
      <c r="O44" s="2"/>
    </row>
    <row r="45" spans="11:15" ht="13.5">
      <c r="K45" s="2"/>
      <c r="L45" s="2"/>
      <c r="M45" s="2"/>
      <c r="N45" s="2"/>
      <c r="O45" s="2"/>
    </row>
    <row r="46" spans="11:15" ht="14.25" customHeight="1">
      <c r="K46" s="2"/>
      <c r="L46" s="2"/>
      <c r="M46" s="2"/>
      <c r="N46" s="2"/>
      <c r="O46" s="2"/>
    </row>
    <row r="47" spans="11:15" ht="13.5">
      <c r="K47" s="2"/>
      <c r="L47" s="2"/>
      <c r="M47" s="2"/>
      <c r="N47" s="2"/>
      <c r="O47" s="2"/>
    </row>
  </sheetData>
  <sheetProtection password="CE4D" sheet="1" objects="1" scenarios="1"/>
  <mergeCells count="30">
    <mergeCell ref="B29:J29"/>
    <mergeCell ref="B28:H28"/>
    <mergeCell ref="B27:H27"/>
    <mergeCell ref="D6:D7"/>
    <mergeCell ref="E6:E7"/>
    <mergeCell ref="J6:J7"/>
    <mergeCell ref="F6:G6"/>
    <mergeCell ref="I4:J4"/>
    <mergeCell ref="H6:H7"/>
    <mergeCell ref="I6:I7"/>
    <mergeCell ref="F34:F35"/>
    <mergeCell ref="G34:G35"/>
    <mergeCell ref="J34:J35"/>
    <mergeCell ref="B39:C39"/>
    <mergeCell ref="B40:C40"/>
    <mergeCell ref="H2:J2"/>
    <mergeCell ref="C2:E2"/>
    <mergeCell ref="B4:G4"/>
    <mergeCell ref="B6:B7"/>
    <mergeCell ref="C6:C7"/>
    <mergeCell ref="B30:H30"/>
    <mergeCell ref="B38:C38"/>
    <mergeCell ref="B36:C36"/>
    <mergeCell ref="B37:C37"/>
    <mergeCell ref="B34:C35"/>
    <mergeCell ref="B43:J43"/>
    <mergeCell ref="H34:H35"/>
    <mergeCell ref="I34:I35"/>
    <mergeCell ref="B41:C41"/>
    <mergeCell ref="D34:E34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87" r:id="rId1"/>
  <headerFooter alignWithMargins="0">
    <oddFooter>&amp;C6&amp;R&amp;9平成28年　木造耐力壁ジャパンカップ材料・加工データシート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2"/>
  <sheetViews>
    <sheetView showGridLines="0" zoomScale="85" zoomScaleNormal="85" zoomScalePageLayoutView="0" workbookViewId="0" topLeftCell="A1">
      <selection activeCell="H18" sqref="H18"/>
    </sheetView>
  </sheetViews>
  <sheetFormatPr defaultColWidth="9.00390625" defaultRowHeight="13.5"/>
  <cols>
    <col min="1" max="1" width="1.00390625" style="0" customWidth="1"/>
    <col min="2" max="2" width="16.625" style="0" customWidth="1"/>
    <col min="3" max="4" width="8.375" style="0" customWidth="1"/>
    <col min="5" max="5" width="9.125" style="0" customWidth="1"/>
    <col min="8" max="8" width="9.125" style="0" customWidth="1"/>
    <col min="11" max="11" width="9.125" style="0" customWidth="1"/>
    <col min="12" max="13" width="8.375" style="0" customWidth="1"/>
    <col min="17" max="17" width="8.375" style="0" customWidth="1"/>
  </cols>
  <sheetData>
    <row r="1" ht="14.25" customHeight="1" thickBot="1"/>
    <row r="2" spans="2:11" ht="22.5" customHeight="1" thickBot="1">
      <c r="B2" s="21" t="s">
        <v>110</v>
      </c>
      <c r="C2" s="583">
        <f>'耐力壁概要'!C2</f>
        <v>0</v>
      </c>
      <c r="D2" s="584"/>
      <c r="E2" s="584"/>
      <c r="F2" s="585"/>
      <c r="G2" s="56"/>
      <c r="H2" s="21" t="s">
        <v>111</v>
      </c>
      <c r="I2" s="651">
        <f>'耐力壁概要'!I2</f>
        <v>0</v>
      </c>
      <c r="J2" s="651"/>
      <c r="K2" s="651"/>
    </row>
    <row r="3" spans="2:17" ht="10.5" customHeight="1" thickBot="1">
      <c r="B3" s="35"/>
      <c r="C3" s="56"/>
      <c r="D3" s="56"/>
      <c r="E3" s="56"/>
      <c r="F3" s="56"/>
      <c r="G3" s="56"/>
      <c r="H3" s="26"/>
      <c r="I3" s="56"/>
      <c r="J3" s="56"/>
      <c r="K3" s="56"/>
      <c r="N3" s="56"/>
      <c r="O3" s="56"/>
      <c r="P3" s="56"/>
      <c r="Q3" s="56"/>
    </row>
    <row r="4" spans="2:17" ht="22.5" customHeight="1" thickBot="1">
      <c r="B4" s="35"/>
      <c r="C4" s="56"/>
      <c r="D4" s="56"/>
      <c r="E4" s="56"/>
      <c r="F4" s="56"/>
      <c r="G4" s="56"/>
      <c r="H4" s="26"/>
      <c r="I4" s="56"/>
      <c r="J4" s="56"/>
      <c r="K4" s="56"/>
      <c r="O4" s="21" t="s">
        <v>163</v>
      </c>
      <c r="P4" s="618" t="s">
        <v>300</v>
      </c>
      <c r="Q4" s="619"/>
    </row>
    <row r="5" spans="3:17" ht="15.75" customHeight="1" thickBot="1">
      <c r="C5" s="67"/>
      <c r="D5" s="67"/>
      <c r="E5" s="67"/>
      <c r="F5" s="67"/>
      <c r="G5" s="67"/>
      <c r="H5" s="67"/>
      <c r="I5" s="67"/>
      <c r="J5" s="67"/>
      <c r="K5" s="68"/>
      <c r="N5" s="67"/>
      <c r="O5" s="67"/>
      <c r="P5" s="67"/>
      <c r="Q5" s="68"/>
    </row>
    <row r="6" spans="2:17" ht="21.75" customHeight="1">
      <c r="B6" s="643" t="s">
        <v>0</v>
      </c>
      <c r="C6" s="645" t="s">
        <v>112</v>
      </c>
      <c r="D6" s="646"/>
      <c r="E6" s="647"/>
      <c r="F6" s="648" t="s">
        <v>47</v>
      </c>
      <c r="G6" s="649"/>
      <c r="H6" s="650"/>
      <c r="I6" s="648" t="s">
        <v>48</v>
      </c>
      <c r="J6" s="649"/>
      <c r="K6" s="650"/>
      <c r="L6" s="648" t="s">
        <v>312</v>
      </c>
      <c r="M6" s="650"/>
      <c r="N6" s="646" t="s">
        <v>268</v>
      </c>
      <c r="O6" s="646"/>
      <c r="P6" s="646"/>
      <c r="Q6" s="647"/>
    </row>
    <row r="7" spans="2:17" ht="88.5" customHeight="1" thickBot="1">
      <c r="B7" s="644"/>
      <c r="C7" s="254" t="s">
        <v>175</v>
      </c>
      <c r="D7" s="255" t="s">
        <v>176</v>
      </c>
      <c r="E7" s="277" t="s">
        <v>177</v>
      </c>
      <c r="F7" s="254" t="s">
        <v>174</v>
      </c>
      <c r="G7" s="255" t="s">
        <v>286</v>
      </c>
      <c r="H7" s="277" t="s">
        <v>179</v>
      </c>
      <c r="I7" s="254" t="s">
        <v>178</v>
      </c>
      <c r="J7" s="255" t="s">
        <v>287</v>
      </c>
      <c r="K7" s="277" t="s">
        <v>53</v>
      </c>
      <c r="L7" s="254" t="s">
        <v>309</v>
      </c>
      <c r="M7" s="277" t="s">
        <v>304</v>
      </c>
      <c r="N7" s="254" t="s">
        <v>282</v>
      </c>
      <c r="O7" s="255" t="s">
        <v>283</v>
      </c>
      <c r="P7" s="255" t="s">
        <v>284</v>
      </c>
      <c r="Q7" s="277" t="s">
        <v>305</v>
      </c>
    </row>
    <row r="8" spans="2:17" ht="18" customHeight="1">
      <c r="B8" s="257"/>
      <c r="C8" s="258"/>
      <c r="D8" s="259"/>
      <c r="E8" s="149">
        <f>C8*D8</f>
        <v>0</v>
      </c>
      <c r="F8" s="260"/>
      <c r="G8" s="260"/>
      <c r="H8" s="149">
        <f>F8*G8</f>
        <v>0</v>
      </c>
      <c r="I8" s="261"/>
      <c r="J8" s="260"/>
      <c r="K8" s="149">
        <f>I8*J8</f>
        <v>0</v>
      </c>
      <c r="L8" s="262"/>
      <c r="M8" s="149">
        <f>L8*30</f>
        <v>0</v>
      </c>
      <c r="N8" s="261"/>
      <c r="O8" s="258"/>
      <c r="P8" s="260"/>
      <c r="Q8" s="149">
        <f>N8*O8*P8*10</f>
        <v>0</v>
      </c>
    </row>
    <row r="9" spans="2:17" ht="18" customHeight="1">
      <c r="B9" s="186"/>
      <c r="C9" s="131"/>
      <c r="D9" s="248"/>
      <c r="E9" s="149">
        <f aca="true" t="shared" si="0" ref="E9:E31">C9*D9</f>
        <v>0</v>
      </c>
      <c r="F9" s="260"/>
      <c r="G9" s="260"/>
      <c r="H9" s="149">
        <f aca="true" t="shared" si="1" ref="H9:H31">F9*G9</f>
        <v>0</v>
      </c>
      <c r="I9" s="261"/>
      <c r="J9" s="260"/>
      <c r="K9" s="149">
        <f aca="true" t="shared" si="2" ref="K9:K31">I9*J9</f>
        <v>0</v>
      </c>
      <c r="L9" s="262"/>
      <c r="M9" s="149">
        <f aca="true" t="shared" si="3" ref="M9:M65">L9*30</f>
        <v>0</v>
      </c>
      <c r="N9" s="261"/>
      <c r="O9" s="258"/>
      <c r="P9" s="260"/>
      <c r="Q9" s="149">
        <f aca="true" t="shared" si="4" ref="Q9:Q31">N9*O9*P9*10</f>
        <v>0</v>
      </c>
    </row>
    <row r="10" spans="2:17" ht="18" customHeight="1">
      <c r="B10" s="186"/>
      <c r="C10" s="131"/>
      <c r="D10" s="248"/>
      <c r="E10" s="149">
        <f t="shared" si="0"/>
        <v>0</v>
      </c>
      <c r="F10" s="260"/>
      <c r="G10" s="260"/>
      <c r="H10" s="149">
        <f t="shared" si="1"/>
        <v>0</v>
      </c>
      <c r="I10" s="261"/>
      <c r="J10" s="260"/>
      <c r="K10" s="149">
        <f t="shared" si="2"/>
        <v>0</v>
      </c>
      <c r="L10" s="262"/>
      <c r="M10" s="149">
        <f t="shared" si="3"/>
        <v>0</v>
      </c>
      <c r="N10" s="261"/>
      <c r="O10" s="258"/>
      <c r="P10" s="260"/>
      <c r="Q10" s="149">
        <f t="shared" si="4"/>
        <v>0</v>
      </c>
    </row>
    <row r="11" spans="2:17" ht="18" customHeight="1">
      <c r="B11" s="186"/>
      <c r="C11" s="131"/>
      <c r="D11" s="248"/>
      <c r="E11" s="149">
        <f t="shared" si="0"/>
        <v>0</v>
      </c>
      <c r="F11" s="260"/>
      <c r="G11" s="260"/>
      <c r="H11" s="149">
        <f t="shared" si="1"/>
        <v>0</v>
      </c>
      <c r="I11" s="261"/>
      <c r="J11" s="260"/>
      <c r="K11" s="149">
        <f t="shared" si="2"/>
        <v>0</v>
      </c>
      <c r="L11" s="262"/>
      <c r="M11" s="149">
        <f t="shared" si="3"/>
        <v>0</v>
      </c>
      <c r="N11" s="261"/>
      <c r="O11" s="258"/>
      <c r="P11" s="260"/>
      <c r="Q11" s="149">
        <f t="shared" si="4"/>
        <v>0</v>
      </c>
    </row>
    <row r="12" spans="2:17" ht="18" customHeight="1">
      <c r="B12" s="186"/>
      <c r="C12" s="131"/>
      <c r="D12" s="248"/>
      <c r="E12" s="149">
        <f t="shared" si="0"/>
        <v>0</v>
      </c>
      <c r="F12" s="260"/>
      <c r="G12" s="260"/>
      <c r="H12" s="149">
        <f t="shared" si="1"/>
        <v>0</v>
      </c>
      <c r="I12" s="261"/>
      <c r="J12" s="260"/>
      <c r="K12" s="149">
        <f t="shared" si="2"/>
        <v>0</v>
      </c>
      <c r="L12" s="262"/>
      <c r="M12" s="149">
        <f t="shared" si="3"/>
        <v>0</v>
      </c>
      <c r="N12" s="261"/>
      <c r="O12" s="258"/>
      <c r="P12" s="260"/>
      <c r="Q12" s="149">
        <f t="shared" si="4"/>
        <v>0</v>
      </c>
    </row>
    <row r="13" spans="2:17" ht="18" customHeight="1">
      <c r="B13" s="186"/>
      <c r="C13" s="131"/>
      <c r="D13" s="248"/>
      <c r="E13" s="149">
        <f t="shared" si="0"/>
        <v>0</v>
      </c>
      <c r="F13" s="260"/>
      <c r="G13" s="260"/>
      <c r="H13" s="149">
        <f t="shared" si="1"/>
        <v>0</v>
      </c>
      <c r="I13" s="261"/>
      <c r="J13" s="260"/>
      <c r="K13" s="149">
        <f t="shared" si="2"/>
        <v>0</v>
      </c>
      <c r="L13" s="262"/>
      <c r="M13" s="149">
        <f t="shared" si="3"/>
        <v>0</v>
      </c>
      <c r="N13" s="261"/>
      <c r="O13" s="258"/>
      <c r="P13" s="260"/>
      <c r="Q13" s="149">
        <f t="shared" si="4"/>
        <v>0</v>
      </c>
    </row>
    <row r="14" spans="2:17" ht="18" customHeight="1">
      <c r="B14" s="186"/>
      <c r="C14" s="131"/>
      <c r="D14" s="248"/>
      <c r="E14" s="149">
        <f t="shared" si="0"/>
        <v>0</v>
      </c>
      <c r="F14" s="260"/>
      <c r="G14" s="260"/>
      <c r="H14" s="149">
        <f t="shared" si="1"/>
        <v>0</v>
      </c>
      <c r="I14" s="261"/>
      <c r="J14" s="260"/>
      <c r="K14" s="149">
        <f t="shared" si="2"/>
        <v>0</v>
      </c>
      <c r="L14" s="262"/>
      <c r="M14" s="149">
        <f t="shared" si="3"/>
        <v>0</v>
      </c>
      <c r="N14" s="261"/>
      <c r="O14" s="258"/>
      <c r="P14" s="260"/>
      <c r="Q14" s="149">
        <f t="shared" si="4"/>
        <v>0</v>
      </c>
    </row>
    <row r="15" spans="2:17" ht="18" customHeight="1">
      <c r="B15" s="186"/>
      <c r="C15" s="131"/>
      <c r="D15" s="248"/>
      <c r="E15" s="149">
        <f t="shared" si="0"/>
        <v>0</v>
      </c>
      <c r="F15" s="260"/>
      <c r="G15" s="260"/>
      <c r="H15" s="149">
        <f t="shared" si="1"/>
        <v>0</v>
      </c>
      <c r="I15" s="261"/>
      <c r="J15" s="260"/>
      <c r="K15" s="149">
        <f t="shared" si="2"/>
        <v>0</v>
      </c>
      <c r="L15" s="262"/>
      <c r="M15" s="149">
        <f t="shared" si="3"/>
        <v>0</v>
      </c>
      <c r="N15" s="261"/>
      <c r="O15" s="258"/>
      <c r="P15" s="260"/>
      <c r="Q15" s="149">
        <f t="shared" si="4"/>
        <v>0</v>
      </c>
    </row>
    <row r="16" spans="2:17" ht="18" customHeight="1">
      <c r="B16" s="186"/>
      <c r="C16" s="131"/>
      <c r="D16" s="248"/>
      <c r="E16" s="149">
        <f t="shared" si="0"/>
        <v>0</v>
      </c>
      <c r="F16" s="260"/>
      <c r="G16" s="260"/>
      <c r="H16" s="149">
        <f t="shared" si="1"/>
        <v>0</v>
      </c>
      <c r="I16" s="261"/>
      <c r="J16" s="260"/>
      <c r="K16" s="149">
        <f t="shared" si="2"/>
        <v>0</v>
      </c>
      <c r="L16" s="262"/>
      <c r="M16" s="149">
        <f t="shared" si="3"/>
        <v>0</v>
      </c>
      <c r="N16" s="261"/>
      <c r="O16" s="258"/>
      <c r="P16" s="260"/>
      <c r="Q16" s="149">
        <f t="shared" si="4"/>
        <v>0</v>
      </c>
    </row>
    <row r="17" spans="2:17" ht="18" customHeight="1">
      <c r="B17" s="186"/>
      <c r="C17" s="131"/>
      <c r="D17" s="248"/>
      <c r="E17" s="149">
        <f t="shared" si="0"/>
        <v>0</v>
      </c>
      <c r="F17" s="260"/>
      <c r="G17" s="260"/>
      <c r="H17" s="149">
        <f t="shared" si="1"/>
        <v>0</v>
      </c>
      <c r="I17" s="261"/>
      <c r="J17" s="260"/>
      <c r="K17" s="149">
        <f t="shared" si="2"/>
        <v>0</v>
      </c>
      <c r="L17" s="262"/>
      <c r="M17" s="149">
        <f t="shared" si="3"/>
        <v>0</v>
      </c>
      <c r="N17" s="261"/>
      <c r="O17" s="258"/>
      <c r="P17" s="260"/>
      <c r="Q17" s="149">
        <f t="shared" si="4"/>
        <v>0</v>
      </c>
    </row>
    <row r="18" spans="2:17" ht="18" customHeight="1">
      <c r="B18" s="186"/>
      <c r="C18" s="131"/>
      <c r="D18" s="248"/>
      <c r="E18" s="149">
        <f t="shared" si="0"/>
        <v>0</v>
      </c>
      <c r="F18" s="260"/>
      <c r="G18" s="260"/>
      <c r="H18" s="149">
        <f t="shared" si="1"/>
        <v>0</v>
      </c>
      <c r="I18" s="261"/>
      <c r="J18" s="260"/>
      <c r="K18" s="149">
        <f t="shared" si="2"/>
        <v>0</v>
      </c>
      <c r="L18" s="262"/>
      <c r="M18" s="149">
        <f t="shared" si="3"/>
        <v>0</v>
      </c>
      <c r="N18" s="261"/>
      <c r="O18" s="258"/>
      <c r="P18" s="260"/>
      <c r="Q18" s="149">
        <f t="shared" si="4"/>
        <v>0</v>
      </c>
    </row>
    <row r="19" spans="2:17" ht="18" customHeight="1">
      <c r="B19" s="186"/>
      <c r="C19" s="131"/>
      <c r="D19" s="248"/>
      <c r="E19" s="149">
        <f t="shared" si="0"/>
        <v>0</v>
      </c>
      <c r="F19" s="260"/>
      <c r="G19" s="260"/>
      <c r="H19" s="149">
        <f t="shared" si="1"/>
        <v>0</v>
      </c>
      <c r="I19" s="261"/>
      <c r="J19" s="260"/>
      <c r="K19" s="149">
        <f t="shared" si="2"/>
        <v>0</v>
      </c>
      <c r="L19" s="262"/>
      <c r="M19" s="149">
        <f t="shared" si="3"/>
        <v>0</v>
      </c>
      <c r="N19" s="261"/>
      <c r="O19" s="258"/>
      <c r="P19" s="260"/>
      <c r="Q19" s="149">
        <f t="shared" si="4"/>
        <v>0</v>
      </c>
    </row>
    <row r="20" spans="2:17" ht="18" customHeight="1">
      <c r="B20" s="186"/>
      <c r="C20" s="131"/>
      <c r="D20" s="248"/>
      <c r="E20" s="149">
        <f t="shared" si="0"/>
        <v>0</v>
      </c>
      <c r="F20" s="260"/>
      <c r="G20" s="260"/>
      <c r="H20" s="149">
        <f t="shared" si="1"/>
        <v>0</v>
      </c>
      <c r="I20" s="261"/>
      <c r="J20" s="260"/>
      <c r="K20" s="149">
        <f t="shared" si="2"/>
        <v>0</v>
      </c>
      <c r="L20" s="262"/>
      <c r="M20" s="149">
        <f t="shared" si="3"/>
        <v>0</v>
      </c>
      <c r="N20" s="261"/>
      <c r="O20" s="258"/>
      <c r="P20" s="260"/>
      <c r="Q20" s="149">
        <f t="shared" si="4"/>
        <v>0</v>
      </c>
    </row>
    <row r="21" spans="2:17" ht="18" customHeight="1">
      <c r="B21" s="186"/>
      <c r="C21" s="131"/>
      <c r="D21" s="248"/>
      <c r="E21" s="149">
        <f t="shared" si="0"/>
        <v>0</v>
      </c>
      <c r="F21" s="260"/>
      <c r="G21" s="260"/>
      <c r="H21" s="149">
        <f t="shared" si="1"/>
        <v>0</v>
      </c>
      <c r="I21" s="261"/>
      <c r="J21" s="260"/>
      <c r="K21" s="149">
        <f t="shared" si="2"/>
        <v>0</v>
      </c>
      <c r="L21" s="262"/>
      <c r="M21" s="149">
        <f t="shared" si="3"/>
        <v>0</v>
      </c>
      <c r="N21" s="261"/>
      <c r="O21" s="258"/>
      <c r="P21" s="260"/>
      <c r="Q21" s="149">
        <f t="shared" si="4"/>
        <v>0</v>
      </c>
    </row>
    <row r="22" spans="2:17" ht="18" customHeight="1">
      <c r="B22" s="186"/>
      <c r="C22" s="131"/>
      <c r="D22" s="248"/>
      <c r="E22" s="149">
        <f t="shared" si="0"/>
        <v>0</v>
      </c>
      <c r="F22" s="260"/>
      <c r="G22" s="260"/>
      <c r="H22" s="149">
        <f t="shared" si="1"/>
        <v>0</v>
      </c>
      <c r="I22" s="261"/>
      <c r="J22" s="260"/>
      <c r="K22" s="149">
        <f t="shared" si="2"/>
        <v>0</v>
      </c>
      <c r="L22" s="262"/>
      <c r="M22" s="149">
        <f t="shared" si="3"/>
        <v>0</v>
      </c>
      <c r="N22" s="261"/>
      <c r="O22" s="258"/>
      <c r="P22" s="260"/>
      <c r="Q22" s="149">
        <f t="shared" si="4"/>
        <v>0</v>
      </c>
    </row>
    <row r="23" spans="2:17" ht="18" customHeight="1">
      <c r="B23" s="186"/>
      <c r="C23" s="131"/>
      <c r="D23" s="248"/>
      <c r="E23" s="149">
        <f t="shared" si="0"/>
        <v>0</v>
      </c>
      <c r="F23" s="260"/>
      <c r="G23" s="260"/>
      <c r="H23" s="149">
        <f t="shared" si="1"/>
        <v>0</v>
      </c>
      <c r="I23" s="261"/>
      <c r="J23" s="260"/>
      <c r="K23" s="149">
        <f t="shared" si="2"/>
        <v>0</v>
      </c>
      <c r="L23" s="262"/>
      <c r="M23" s="149">
        <f t="shared" si="3"/>
        <v>0</v>
      </c>
      <c r="N23" s="261"/>
      <c r="O23" s="258"/>
      <c r="P23" s="260"/>
      <c r="Q23" s="149">
        <f t="shared" si="4"/>
        <v>0</v>
      </c>
    </row>
    <row r="24" spans="2:17" ht="18" customHeight="1">
      <c r="B24" s="186"/>
      <c r="C24" s="131"/>
      <c r="D24" s="248"/>
      <c r="E24" s="149">
        <f t="shared" si="0"/>
        <v>0</v>
      </c>
      <c r="F24" s="260"/>
      <c r="G24" s="260"/>
      <c r="H24" s="149">
        <f t="shared" si="1"/>
        <v>0</v>
      </c>
      <c r="I24" s="261"/>
      <c r="J24" s="260"/>
      <c r="K24" s="149">
        <f t="shared" si="2"/>
        <v>0</v>
      </c>
      <c r="L24" s="262"/>
      <c r="M24" s="149">
        <f t="shared" si="3"/>
        <v>0</v>
      </c>
      <c r="N24" s="261"/>
      <c r="O24" s="258"/>
      <c r="P24" s="260"/>
      <c r="Q24" s="149">
        <f t="shared" si="4"/>
        <v>0</v>
      </c>
    </row>
    <row r="25" spans="2:17" ht="18" customHeight="1">
      <c r="B25" s="186"/>
      <c r="C25" s="131"/>
      <c r="D25" s="248"/>
      <c r="E25" s="149">
        <f t="shared" si="0"/>
        <v>0</v>
      </c>
      <c r="F25" s="260"/>
      <c r="G25" s="260"/>
      <c r="H25" s="149">
        <f t="shared" si="1"/>
        <v>0</v>
      </c>
      <c r="I25" s="261"/>
      <c r="J25" s="260"/>
      <c r="K25" s="149">
        <f t="shared" si="2"/>
        <v>0</v>
      </c>
      <c r="L25" s="262"/>
      <c r="M25" s="149">
        <f t="shared" si="3"/>
        <v>0</v>
      </c>
      <c r="N25" s="261"/>
      <c r="O25" s="258"/>
      <c r="P25" s="260"/>
      <c r="Q25" s="149">
        <f t="shared" si="4"/>
        <v>0</v>
      </c>
    </row>
    <row r="26" spans="2:17" ht="18" customHeight="1">
      <c r="B26" s="186"/>
      <c r="C26" s="131"/>
      <c r="D26" s="248"/>
      <c r="E26" s="149">
        <f t="shared" si="0"/>
        <v>0</v>
      </c>
      <c r="F26" s="260"/>
      <c r="G26" s="260"/>
      <c r="H26" s="149">
        <f t="shared" si="1"/>
        <v>0</v>
      </c>
      <c r="I26" s="261"/>
      <c r="J26" s="260"/>
      <c r="K26" s="149">
        <f t="shared" si="2"/>
        <v>0</v>
      </c>
      <c r="L26" s="262"/>
      <c r="M26" s="149">
        <f t="shared" si="3"/>
        <v>0</v>
      </c>
      <c r="N26" s="261"/>
      <c r="O26" s="258"/>
      <c r="P26" s="260"/>
      <c r="Q26" s="149">
        <f t="shared" si="4"/>
        <v>0</v>
      </c>
    </row>
    <row r="27" spans="2:17" ht="18" customHeight="1">
      <c r="B27" s="186"/>
      <c r="C27" s="131"/>
      <c r="D27" s="248"/>
      <c r="E27" s="149">
        <f t="shared" si="0"/>
        <v>0</v>
      </c>
      <c r="F27" s="260"/>
      <c r="G27" s="260"/>
      <c r="H27" s="149">
        <f t="shared" si="1"/>
        <v>0</v>
      </c>
      <c r="I27" s="261"/>
      <c r="J27" s="260"/>
      <c r="K27" s="149">
        <f t="shared" si="2"/>
        <v>0</v>
      </c>
      <c r="L27" s="262"/>
      <c r="M27" s="149">
        <f t="shared" si="3"/>
        <v>0</v>
      </c>
      <c r="N27" s="261"/>
      <c r="O27" s="258"/>
      <c r="P27" s="260"/>
      <c r="Q27" s="149">
        <f t="shared" si="4"/>
        <v>0</v>
      </c>
    </row>
    <row r="28" spans="2:17" ht="18" customHeight="1">
      <c r="B28" s="186"/>
      <c r="C28" s="131"/>
      <c r="D28" s="248"/>
      <c r="E28" s="149">
        <f t="shared" si="0"/>
        <v>0</v>
      </c>
      <c r="F28" s="260"/>
      <c r="G28" s="260"/>
      <c r="H28" s="149">
        <f t="shared" si="1"/>
        <v>0</v>
      </c>
      <c r="I28" s="261"/>
      <c r="J28" s="260"/>
      <c r="K28" s="149">
        <f t="shared" si="2"/>
        <v>0</v>
      </c>
      <c r="L28" s="262"/>
      <c r="M28" s="149">
        <f t="shared" si="3"/>
        <v>0</v>
      </c>
      <c r="N28" s="261"/>
      <c r="O28" s="258"/>
      <c r="P28" s="260"/>
      <c r="Q28" s="149">
        <f t="shared" si="4"/>
        <v>0</v>
      </c>
    </row>
    <row r="29" spans="2:17" ht="18" customHeight="1">
      <c r="B29" s="186"/>
      <c r="C29" s="131"/>
      <c r="D29" s="248"/>
      <c r="E29" s="149">
        <f t="shared" si="0"/>
        <v>0</v>
      </c>
      <c r="F29" s="260"/>
      <c r="G29" s="260"/>
      <c r="H29" s="149">
        <f t="shared" si="1"/>
        <v>0</v>
      </c>
      <c r="I29" s="261"/>
      <c r="J29" s="260"/>
      <c r="K29" s="149">
        <f t="shared" si="2"/>
        <v>0</v>
      </c>
      <c r="L29" s="262"/>
      <c r="M29" s="149">
        <f t="shared" si="3"/>
        <v>0</v>
      </c>
      <c r="N29" s="261"/>
      <c r="O29" s="258"/>
      <c r="P29" s="260"/>
      <c r="Q29" s="149">
        <f t="shared" si="4"/>
        <v>0</v>
      </c>
    </row>
    <row r="30" spans="2:17" ht="18" customHeight="1">
      <c r="B30" s="186"/>
      <c r="C30" s="131"/>
      <c r="D30" s="248"/>
      <c r="E30" s="149">
        <f t="shared" si="0"/>
        <v>0</v>
      </c>
      <c r="F30" s="260"/>
      <c r="G30" s="260"/>
      <c r="H30" s="149">
        <f t="shared" si="1"/>
        <v>0</v>
      </c>
      <c r="I30" s="261"/>
      <c r="J30" s="260"/>
      <c r="K30" s="149">
        <f t="shared" si="2"/>
        <v>0</v>
      </c>
      <c r="L30" s="262"/>
      <c r="M30" s="149">
        <f t="shared" si="3"/>
        <v>0</v>
      </c>
      <c r="N30" s="261"/>
      <c r="O30" s="258"/>
      <c r="P30" s="260"/>
      <c r="Q30" s="149">
        <f t="shared" si="4"/>
        <v>0</v>
      </c>
    </row>
    <row r="31" spans="2:17" ht="18" customHeight="1">
      <c r="B31" s="186"/>
      <c r="C31" s="131"/>
      <c r="D31" s="248"/>
      <c r="E31" s="149">
        <f t="shared" si="0"/>
        <v>0</v>
      </c>
      <c r="F31" s="260"/>
      <c r="G31" s="260"/>
      <c r="H31" s="149">
        <f t="shared" si="1"/>
        <v>0</v>
      </c>
      <c r="I31" s="261"/>
      <c r="J31" s="260"/>
      <c r="K31" s="149">
        <f t="shared" si="2"/>
        <v>0</v>
      </c>
      <c r="L31" s="262"/>
      <c r="M31" s="149">
        <f t="shared" si="3"/>
        <v>0</v>
      </c>
      <c r="N31" s="261"/>
      <c r="O31" s="258"/>
      <c r="P31" s="260"/>
      <c r="Q31" s="149">
        <f t="shared" si="4"/>
        <v>0</v>
      </c>
    </row>
    <row r="32" spans="2:17" ht="18" customHeight="1">
      <c r="B32" s="186"/>
      <c r="C32" s="131"/>
      <c r="D32" s="248"/>
      <c r="E32" s="149">
        <f aca="true" t="shared" si="5" ref="E32:E65">C32*D32</f>
        <v>0</v>
      </c>
      <c r="F32" s="260"/>
      <c r="G32" s="260"/>
      <c r="H32" s="149">
        <f aca="true" t="shared" si="6" ref="H32:H65">F32*G32</f>
        <v>0</v>
      </c>
      <c r="I32" s="261"/>
      <c r="J32" s="260"/>
      <c r="K32" s="149">
        <f aca="true" t="shared" si="7" ref="K32:K65">I32*J32</f>
        <v>0</v>
      </c>
      <c r="L32" s="262"/>
      <c r="M32" s="149">
        <f t="shared" si="3"/>
        <v>0</v>
      </c>
      <c r="N32" s="261"/>
      <c r="O32" s="258"/>
      <c r="P32" s="260"/>
      <c r="Q32" s="149">
        <f aca="true" t="shared" si="8" ref="Q32:Q55">N32*O32*P32*10</f>
        <v>0</v>
      </c>
    </row>
    <row r="33" spans="2:17" ht="18" customHeight="1">
      <c r="B33" s="186"/>
      <c r="C33" s="131"/>
      <c r="D33" s="248"/>
      <c r="E33" s="149">
        <f t="shared" si="5"/>
        <v>0</v>
      </c>
      <c r="F33" s="260"/>
      <c r="G33" s="260"/>
      <c r="H33" s="149">
        <f t="shared" si="6"/>
        <v>0</v>
      </c>
      <c r="I33" s="261"/>
      <c r="J33" s="260"/>
      <c r="K33" s="149">
        <f t="shared" si="7"/>
        <v>0</v>
      </c>
      <c r="L33" s="262"/>
      <c r="M33" s="149">
        <f t="shared" si="3"/>
        <v>0</v>
      </c>
      <c r="N33" s="261"/>
      <c r="O33" s="258"/>
      <c r="P33" s="260"/>
      <c r="Q33" s="149">
        <f t="shared" si="8"/>
        <v>0</v>
      </c>
    </row>
    <row r="34" spans="2:17" ht="18" customHeight="1">
      <c r="B34" s="186"/>
      <c r="C34" s="131"/>
      <c r="D34" s="248"/>
      <c r="E34" s="149">
        <f t="shared" si="5"/>
        <v>0</v>
      </c>
      <c r="F34" s="260"/>
      <c r="G34" s="260"/>
      <c r="H34" s="149">
        <f t="shared" si="6"/>
        <v>0</v>
      </c>
      <c r="I34" s="261"/>
      <c r="J34" s="260"/>
      <c r="K34" s="149">
        <f t="shared" si="7"/>
        <v>0</v>
      </c>
      <c r="L34" s="262"/>
      <c r="M34" s="149">
        <f t="shared" si="3"/>
        <v>0</v>
      </c>
      <c r="N34" s="261"/>
      <c r="O34" s="258"/>
      <c r="P34" s="260"/>
      <c r="Q34" s="149">
        <f t="shared" si="8"/>
        <v>0</v>
      </c>
    </row>
    <row r="35" spans="2:17" ht="18" customHeight="1">
      <c r="B35" s="186"/>
      <c r="C35" s="131"/>
      <c r="D35" s="248"/>
      <c r="E35" s="149">
        <f t="shared" si="5"/>
        <v>0</v>
      </c>
      <c r="F35" s="260"/>
      <c r="G35" s="260"/>
      <c r="H35" s="149">
        <f t="shared" si="6"/>
        <v>0</v>
      </c>
      <c r="I35" s="261"/>
      <c r="J35" s="260"/>
      <c r="K35" s="149">
        <f t="shared" si="7"/>
        <v>0</v>
      </c>
      <c r="L35" s="262"/>
      <c r="M35" s="149">
        <f t="shared" si="3"/>
        <v>0</v>
      </c>
      <c r="N35" s="261"/>
      <c r="O35" s="258"/>
      <c r="P35" s="260"/>
      <c r="Q35" s="149">
        <f t="shared" si="8"/>
        <v>0</v>
      </c>
    </row>
    <row r="36" spans="2:17" ht="18" customHeight="1">
      <c r="B36" s="186"/>
      <c r="C36" s="131"/>
      <c r="D36" s="248"/>
      <c r="E36" s="149">
        <f t="shared" si="5"/>
        <v>0</v>
      </c>
      <c r="F36" s="260"/>
      <c r="G36" s="260"/>
      <c r="H36" s="149">
        <f t="shared" si="6"/>
        <v>0</v>
      </c>
      <c r="I36" s="261"/>
      <c r="J36" s="260"/>
      <c r="K36" s="149">
        <f t="shared" si="7"/>
        <v>0</v>
      </c>
      <c r="L36" s="262"/>
      <c r="M36" s="149">
        <f t="shared" si="3"/>
        <v>0</v>
      </c>
      <c r="N36" s="261"/>
      <c r="O36" s="258"/>
      <c r="P36" s="260"/>
      <c r="Q36" s="149">
        <f t="shared" si="8"/>
        <v>0</v>
      </c>
    </row>
    <row r="37" spans="2:17" ht="18" customHeight="1">
      <c r="B37" s="186"/>
      <c r="C37" s="131"/>
      <c r="D37" s="248"/>
      <c r="E37" s="149">
        <f t="shared" si="5"/>
        <v>0</v>
      </c>
      <c r="F37" s="260"/>
      <c r="G37" s="260"/>
      <c r="H37" s="149">
        <f t="shared" si="6"/>
        <v>0</v>
      </c>
      <c r="I37" s="261"/>
      <c r="J37" s="260"/>
      <c r="K37" s="149">
        <f t="shared" si="7"/>
        <v>0</v>
      </c>
      <c r="L37" s="262"/>
      <c r="M37" s="149">
        <f t="shared" si="3"/>
        <v>0</v>
      </c>
      <c r="N37" s="261"/>
      <c r="O37" s="258"/>
      <c r="P37" s="260"/>
      <c r="Q37" s="149">
        <f t="shared" si="8"/>
        <v>0</v>
      </c>
    </row>
    <row r="38" spans="2:17" ht="18" customHeight="1">
      <c r="B38" s="186"/>
      <c r="C38" s="131"/>
      <c r="D38" s="248"/>
      <c r="E38" s="149">
        <f t="shared" si="5"/>
        <v>0</v>
      </c>
      <c r="F38" s="260"/>
      <c r="G38" s="260"/>
      <c r="H38" s="149">
        <f t="shared" si="6"/>
        <v>0</v>
      </c>
      <c r="I38" s="261"/>
      <c r="J38" s="260"/>
      <c r="K38" s="149">
        <f t="shared" si="7"/>
        <v>0</v>
      </c>
      <c r="L38" s="262"/>
      <c r="M38" s="149">
        <f t="shared" si="3"/>
        <v>0</v>
      </c>
      <c r="N38" s="261"/>
      <c r="O38" s="258"/>
      <c r="P38" s="260"/>
      <c r="Q38" s="149">
        <f t="shared" si="8"/>
        <v>0</v>
      </c>
    </row>
    <row r="39" spans="2:17" ht="18" customHeight="1">
      <c r="B39" s="186"/>
      <c r="C39" s="131"/>
      <c r="D39" s="248"/>
      <c r="E39" s="149">
        <f t="shared" si="5"/>
        <v>0</v>
      </c>
      <c r="F39" s="260"/>
      <c r="G39" s="260"/>
      <c r="H39" s="149">
        <f t="shared" si="6"/>
        <v>0</v>
      </c>
      <c r="I39" s="261"/>
      <c r="J39" s="260"/>
      <c r="K39" s="149">
        <f t="shared" si="7"/>
        <v>0</v>
      </c>
      <c r="L39" s="262"/>
      <c r="M39" s="149">
        <f t="shared" si="3"/>
        <v>0</v>
      </c>
      <c r="N39" s="261"/>
      <c r="O39" s="258"/>
      <c r="P39" s="260"/>
      <c r="Q39" s="149">
        <f t="shared" si="8"/>
        <v>0</v>
      </c>
    </row>
    <row r="40" spans="2:17" ht="18" customHeight="1">
      <c r="B40" s="186"/>
      <c r="C40" s="131"/>
      <c r="D40" s="248"/>
      <c r="E40" s="149">
        <f t="shared" si="5"/>
        <v>0</v>
      </c>
      <c r="F40" s="260"/>
      <c r="G40" s="260"/>
      <c r="H40" s="149">
        <f t="shared" si="6"/>
        <v>0</v>
      </c>
      <c r="I40" s="261"/>
      <c r="J40" s="260"/>
      <c r="K40" s="149">
        <f t="shared" si="7"/>
        <v>0</v>
      </c>
      <c r="L40" s="262"/>
      <c r="M40" s="149">
        <f t="shared" si="3"/>
        <v>0</v>
      </c>
      <c r="N40" s="261"/>
      <c r="O40" s="258"/>
      <c r="P40" s="260"/>
      <c r="Q40" s="149">
        <f t="shared" si="8"/>
        <v>0</v>
      </c>
    </row>
    <row r="41" spans="2:17" ht="18" customHeight="1">
      <c r="B41" s="186"/>
      <c r="C41" s="131"/>
      <c r="D41" s="248"/>
      <c r="E41" s="149">
        <f t="shared" si="5"/>
        <v>0</v>
      </c>
      <c r="F41" s="260"/>
      <c r="G41" s="260"/>
      <c r="H41" s="149">
        <f t="shared" si="6"/>
        <v>0</v>
      </c>
      <c r="I41" s="261"/>
      <c r="J41" s="260"/>
      <c r="K41" s="149">
        <f t="shared" si="7"/>
        <v>0</v>
      </c>
      <c r="L41" s="262"/>
      <c r="M41" s="149">
        <f t="shared" si="3"/>
        <v>0</v>
      </c>
      <c r="N41" s="261"/>
      <c r="O41" s="258"/>
      <c r="P41" s="260"/>
      <c r="Q41" s="149">
        <f t="shared" si="8"/>
        <v>0</v>
      </c>
    </row>
    <row r="42" spans="2:17" ht="18" customHeight="1">
      <c r="B42" s="186"/>
      <c r="C42" s="131"/>
      <c r="D42" s="248"/>
      <c r="E42" s="149">
        <f t="shared" si="5"/>
        <v>0</v>
      </c>
      <c r="F42" s="260"/>
      <c r="G42" s="260"/>
      <c r="H42" s="149">
        <f t="shared" si="6"/>
        <v>0</v>
      </c>
      <c r="I42" s="261"/>
      <c r="J42" s="260"/>
      <c r="K42" s="149">
        <f t="shared" si="7"/>
        <v>0</v>
      </c>
      <c r="L42" s="262"/>
      <c r="M42" s="149">
        <f t="shared" si="3"/>
        <v>0</v>
      </c>
      <c r="N42" s="261"/>
      <c r="O42" s="258"/>
      <c r="P42" s="260"/>
      <c r="Q42" s="149">
        <f t="shared" si="8"/>
        <v>0</v>
      </c>
    </row>
    <row r="43" spans="2:17" ht="18" customHeight="1">
      <c r="B43" s="186"/>
      <c r="C43" s="131"/>
      <c r="D43" s="248"/>
      <c r="E43" s="149">
        <f t="shared" si="5"/>
        <v>0</v>
      </c>
      <c r="F43" s="260"/>
      <c r="G43" s="260"/>
      <c r="H43" s="149">
        <f t="shared" si="6"/>
        <v>0</v>
      </c>
      <c r="I43" s="261"/>
      <c r="J43" s="260"/>
      <c r="K43" s="149">
        <f t="shared" si="7"/>
        <v>0</v>
      </c>
      <c r="L43" s="262"/>
      <c r="M43" s="149">
        <f t="shared" si="3"/>
        <v>0</v>
      </c>
      <c r="N43" s="261"/>
      <c r="O43" s="258"/>
      <c r="P43" s="260"/>
      <c r="Q43" s="149">
        <f t="shared" si="8"/>
        <v>0</v>
      </c>
    </row>
    <row r="44" spans="2:17" ht="18" customHeight="1">
      <c r="B44" s="186"/>
      <c r="C44" s="131"/>
      <c r="D44" s="248"/>
      <c r="E44" s="149">
        <f t="shared" si="5"/>
        <v>0</v>
      </c>
      <c r="F44" s="260"/>
      <c r="G44" s="260"/>
      <c r="H44" s="149">
        <f t="shared" si="6"/>
        <v>0</v>
      </c>
      <c r="I44" s="261"/>
      <c r="J44" s="260"/>
      <c r="K44" s="149">
        <f t="shared" si="7"/>
        <v>0</v>
      </c>
      <c r="L44" s="262"/>
      <c r="M44" s="149">
        <f t="shared" si="3"/>
        <v>0</v>
      </c>
      <c r="N44" s="261"/>
      <c r="O44" s="258"/>
      <c r="P44" s="260"/>
      <c r="Q44" s="149">
        <f t="shared" si="8"/>
        <v>0</v>
      </c>
    </row>
    <row r="45" spans="2:17" ht="18" customHeight="1">
      <c r="B45" s="186"/>
      <c r="C45" s="131"/>
      <c r="D45" s="248"/>
      <c r="E45" s="149">
        <f t="shared" si="5"/>
        <v>0</v>
      </c>
      <c r="F45" s="260"/>
      <c r="G45" s="260"/>
      <c r="H45" s="149">
        <f t="shared" si="6"/>
        <v>0</v>
      </c>
      <c r="I45" s="261"/>
      <c r="J45" s="260"/>
      <c r="K45" s="149">
        <f t="shared" si="7"/>
        <v>0</v>
      </c>
      <c r="L45" s="262"/>
      <c r="M45" s="149">
        <f t="shared" si="3"/>
        <v>0</v>
      </c>
      <c r="N45" s="261"/>
      <c r="O45" s="258"/>
      <c r="P45" s="260"/>
      <c r="Q45" s="149">
        <f t="shared" si="8"/>
        <v>0</v>
      </c>
    </row>
    <row r="46" spans="2:17" ht="18" customHeight="1">
      <c r="B46" s="186"/>
      <c r="C46" s="131"/>
      <c r="D46" s="248"/>
      <c r="E46" s="149">
        <f t="shared" si="5"/>
        <v>0</v>
      </c>
      <c r="F46" s="260"/>
      <c r="G46" s="260"/>
      <c r="H46" s="149">
        <f t="shared" si="6"/>
        <v>0</v>
      </c>
      <c r="I46" s="261"/>
      <c r="J46" s="260"/>
      <c r="K46" s="149">
        <f t="shared" si="7"/>
        <v>0</v>
      </c>
      <c r="L46" s="262"/>
      <c r="M46" s="149">
        <f t="shared" si="3"/>
        <v>0</v>
      </c>
      <c r="N46" s="261"/>
      <c r="O46" s="258"/>
      <c r="P46" s="260"/>
      <c r="Q46" s="149">
        <f t="shared" si="8"/>
        <v>0</v>
      </c>
    </row>
    <row r="47" spans="2:17" ht="18" customHeight="1">
      <c r="B47" s="186"/>
      <c r="C47" s="131"/>
      <c r="D47" s="248"/>
      <c r="E47" s="149">
        <f t="shared" si="5"/>
        <v>0</v>
      </c>
      <c r="F47" s="260"/>
      <c r="G47" s="260"/>
      <c r="H47" s="149">
        <f t="shared" si="6"/>
        <v>0</v>
      </c>
      <c r="I47" s="261"/>
      <c r="J47" s="260"/>
      <c r="K47" s="149">
        <f t="shared" si="7"/>
        <v>0</v>
      </c>
      <c r="L47" s="262"/>
      <c r="M47" s="149">
        <f t="shared" si="3"/>
        <v>0</v>
      </c>
      <c r="N47" s="261"/>
      <c r="O47" s="258"/>
      <c r="P47" s="260"/>
      <c r="Q47" s="149">
        <f t="shared" si="8"/>
        <v>0</v>
      </c>
    </row>
    <row r="48" spans="2:17" ht="18" customHeight="1">
      <c r="B48" s="186"/>
      <c r="C48" s="131"/>
      <c r="D48" s="248"/>
      <c r="E48" s="149">
        <f t="shared" si="5"/>
        <v>0</v>
      </c>
      <c r="F48" s="260"/>
      <c r="G48" s="260"/>
      <c r="H48" s="149">
        <f t="shared" si="6"/>
        <v>0</v>
      </c>
      <c r="I48" s="261"/>
      <c r="J48" s="260"/>
      <c r="K48" s="149">
        <f t="shared" si="7"/>
        <v>0</v>
      </c>
      <c r="L48" s="262"/>
      <c r="M48" s="149">
        <f t="shared" si="3"/>
        <v>0</v>
      </c>
      <c r="N48" s="261"/>
      <c r="O48" s="258"/>
      <c r="P48" s="260"/>
      <c r="Q48" s="149">
        <f t="shared" si="8"/>
        <v>0</v>
      </c>
    </row>
    <row r="49" spans="2:17" ht="18" customHeight="1">
      <c r="B49" s="186"/>
      <c r="C49" s="131"/>
      <c r="D49" s="248"/>
      <c r="E49" s="149">
        <f t="shared" si="5"/>
        <v>0</v>
      </c>
      <c r="F49" s="260"/>
      <c r="G49" s="260"/>
      <c r="H49" s="149">
        <f t="shared" si="6"/>
        <v>0</v>
      </c>
      <c r="I49" s="261"/>
      <c r="J49" s="260"/>
      <c r="K49" s="149">
        <f t="shared" si="7"/>
        <v>0</v>
      </c>
      <c r="L49" s="262"/>
      <c r="M49" s="149">
        <f t="shared" si="3"/>
        <v>0</v>
      </c>
      <c r="N49" s="261"/>
      <c r="O49" s="258"/>
      <c r="P49" s="260"/>
      <c r="Q49" s="149">
        <f t="shared" si="8"/>
        <v>0</v>
      </c>
    </row>
    <row r="50" spans="2:17" ht="18" customHeight="1">
      <c r="B50" s="186"/>
      <c r="C50" s="131"/>
      <c r="D50" s="248"/>
      <c r="E50" s="149">
        <f t="shared" si="5"/>
        <v>0</v>
      </c>
      <c r="F50" s="260"/>
      <c r="G50" s="260"/>
      <c r="H50" s="149">
        <f t="shared" si="6"/>
        <v>0</v>
      </c>
      <c r="I50" s="261"/>
      <c r="J50" s="260"/>
      <c r="K50" s="149">
        <f t="shared" si="7"/>
        <v>0</v>
      </c>
      <c r="L50" s="262"/>
      <c r="M50" s="149">
        <f t="shared" si="3"/>
        <v>0</v>
      </c>
      <c r="N50" s="261"/>
      <c r="O50" s="258"/>
      <c r="P50" s="260"/>
      <c r="Q50" s="149">
        <f t="shared" si="8"/>
        <v>0</v>
      </c>
    </row>
    <row r="51" spans="2:17" ht="18" customHeight="1">
      <c r="B51" s="186"/>
      <c r="C51" s="131"/>
      <c r="D51" s="248"/>
      <c r="E51" s="149">
        <f t="shared" si="5"/>
        <v>0</v>
      </c>
      <c r="F51" s="260"/>
      <c r="G51" s="260"/>
      <c r="H51" s="149">
        <f t="shared" si="6"/>
        <v>0</v>
      </c>
      <c r="I51" s="261"/>
      <c r="J51" s="260"/>
      <c r="K51" s="149">
        <f t="shared" si="7"/>
        <v>0</v>
      </c>
      <c r="L51" s="262"/>
      <c r="M51" s="149">
        <f t="shared" si="3"/>
        <v>0</v>
      </c>
      <c r="N51" s="261"/>
      <c r="O51" s="258"/>
      <c r="P51" s="260"/>
      <c r="Q51" s="149">
        <f t="shared" si="8"/>
        <v>0</v>
      </c>
    </row>
    <row r="52" spans="2:17" ht="18" customHeight="1">
      <c r="B52" s="186"/>
      <c r="C52" s="131"/>
      <c r="D52" s="248"/>
      <c r="E52" s="149">
        <f t="shared" si="5"/>
        <v>0</v>
      </c>
      <c r="F52" s="260"/>
      <c r="G52" s="260"/>
      <c r="H52" s="149">
        <f t="shared" si="6"/>
        <v>0</v>
      </c>
      <c r="I52" s="261"/>
      <c r="J52" s="260"/>
      <c r="K52" s="149">
        <f t="shared" si="7"/>
        <v>0</v>
      </c>
      <c r="L52" s="262"/>
      <c r="M52" s="149">
        <f t="shared" si="3"/>
        <v>0</v>
      </c>
      <c r="N52" s="261"/>
      <c r="O52" s="258"/>
      <c r="P52" s="260"/>
      <c r="Q52" s="149">
        <f t="shared" si="8"/>
        <v>0</v>
      </c>
    </row>
    <row r="53" spans="2:17" ht="18" customHeight="1">
      <c r="B53" s="186"/>
      <c r="C53" s="131"/>
      <c r="D53" s="248"/>
      <c r="E53" s="149">
        <f t="shared" si="5"/>
        <v>0</v>
      </c>
      <c r="F53" s="260"/>
      <c r="G53" s="260"/>
      <c r="H53" s="149">
        <f t="shared" si="6"/>
        <v>0</v>
      </c>
      <c r="I53" s="261"/>
      <c r="J53" s="260"/>
      <c r="K53" s="149">
        <f t="shared" si="7"/>
        <v>0</v>
      </c>
      <c r="L53" s="262"/>
      <c r="M53" s="149">
        <f t="shared" si="3"/>
        <v>0</v>
      </c>
      <c r="N53" s="261"/>
      <c r="O53" s="258"/>
      <c r="P53" s="260"/>
      <c r="Q53" s="149">
        <f t="shared" si="8"/>
        <v>0</v>
      </c>
    </row>
    <row r="54" spans="2:17" ht="18" customHeight="1">
      <c r="B54" s="186"/>
      <c r="C54" s="131"/>
      <c r="D54" s="248"/>
      <c r="E54" s="149">
        <f t="shared" si="5"/>
        <v>0</v>
      </c>
      <c r="F54" s="260"/>
      <c r="G54" s="260"/>
      <c r="H54" s="149">
        <f t="shared" si="6"/>
        <v>0</v>
      </c>
      <c r="I54" s="261"/>
      <c r="J54" s="260"/>
      <c r="K54" s="149">
        <f t="shared" si="7"/>
        <v>0</v>
      </c>
      <c r="L54" s="262"/>
      <c r="M54" s="149">
        <f t="shared" si="3"/>
        <v>0</v>
      </c>
      <c r="N54" s="261"/>
      <c r="O54" s="258"/>
      <c r="P54" s="260"/>
      <c r="Q54" s="149">
        <f t="shared" si="8"/>
        <v>0</v>
      </c>
    </row>
    <row r="55" spans="2:17" ht="18" customHeight="1">
      <c r="B55" s="186"/>
      <c r="C55" s="131"/>
      <c r="D55" s="248"/>
      <c r="E55" s="149">
        <f t="shared" si="5"/>
        <v>0</v>
      </c>
      <c r="F55" s="260"/>
      <c r="G55" s="260"/>
      <c r="H55" s="149">
        <f t="shared" si="6"/>
        <v>0</v>
      </c>
      <c r="I55" s="261"/>
      <c r="J55" s="260"/>
      <c r="K55" s="149">
        <f t="shared" si="7"/>
        <v>0</v>
      </c>
      <c r="L55" s="262"/>
      <c r="M55" s="149">
        <f t="shared" si="3"/>
        <v>0</v>
      </c>
      <c r="N55" s="261"/>
      <c r="O55" s="258"/>
      <c r="P55" s="260"/>
      <c r="Q55" s="149">
        <f t="shared" si="8"/>
        <v>0</v>
      </c>
    </row>
    <row r="56" spans="2:17" ht="18" customHeight="1">
      <c r="B56" s="186"/>
      <c r="C56" s="131"/>
      <c r="D56" s="248"/>
      <c r="E56" s="149">
        <f t="shared" si="5"/>
        <v>0</v>
      </c>
      <c r="F56" s="260"/>
      <c r="G56" s="260"/>
      <c r="H56" s="149">
        <f t="shared" si="6"/>
        <v>0</v>
      </c>
      <c r="I56" s="261"/>
      <c r="J56" s="260"/>
      <c r="K56" s="149">
        <f t="shared" si="7"/>
        <v>0</v>
      </c>
      <c r="L56" s="262"/>
      <c r="M56" s="149">
        <f>L56*30</f>
        <v>0</v>
      </c>
      <c r="N56" s="261"/>
      <c r="O56" s="258"/>
      <c r="P56" s="260"/>
      <c r="Q56" s="149">
        <f>N56*O56*P56*10</f>
        <v>0</v>
      </c>
    </row>
    <row r="57" spans="2:17" ht="18" customHeight="1">
      <c r="B57" s="186"/>
      <c r="C57" s="131"/>
      <c r="D57" s="248"/>
      <c r="E57" s="149">
        <f t="shared" si="5"/>
        <v>0</v>
      </c>
      <c r="F57" s="260"/>
      <c r="G57" s="260"/>
      <c r="H57" s="149">
        <f t="shared" si="6"/>
        <v>0</v>
      </c>
      <c r="I57" s="261"/>
      <c r="J57" s="260"/>
      <c r="K57" s="149">
        <f t="shared" si="7"/>
        <v>0</v>
      </c>
      <c r="L57" s="262"/>
      <c r="M57" s="149">
        <f t="shared" si="3"/>
        <v>0</v>
      </c>
      <c r="N57" s="261"/>
      <c r="O57" s="258"/>
      <c r="P57" s="260"/>
      <c r="Q57" s="149">
        <f aca="true" t="shared" si="9" ref="Q57:Q65">N57*O57*P57*10</f>
        <v>0</v>
      </c>
    </row>
    <row r="58" spans="2:17" ht="18" customHeight="1">
      <c r="B58" s="186"/>
      <c r="C58" s="131"/>
      <c r="D58" s="248"/>
      <c r="E58" s="149">
        <f t="shared" si="5"/>
        <v>0</v>
      </c>
      <c r="F58" s="260"/>
      <c r="G58" s="260"/>
      <c r="H58" s="149">
        <f t="shared" si="6"/>
        <v>0</v>
      </c>
      <c r="I58" s="261"/>
      <c r="J58" s="260"/>
      <c r="K58" s="149">
        <f t="shared" si="7"/>
        <v>0</v>
      </c>
      <c r="L58" s="262"/>
      <c r="M58" s="149">
        <f t="shared" si="3"/>
        <v>0</v>
      </c>
      <c r="N58" s="261"/>
      <c r="O58" s="258"/>
      <c r="P58" s="260"/>
      <c r="Q58" s="149">
        <f t="shared" si="9"/>
        <v>0</v>
      </c>
    </row>
    <row r="59" spans="2:17" ht="18" customHeight="1">
      <c r="B59" s="186"/>
      <c r="C59" s="131"/>
      <c r="D59" s="248"/>
      <c r="E59" s="149">
        <f t="shared" si="5"/>
        <v>0</v>
      </c>
      <c r="F59" s="260"/>
      <c r="G59" s="260"/>
      <c r="H59" s="149">
        <f t="shared" si="6"/>
        <v>0</v>
      </c>
      <c r="I59" s="261"/>
      <c r="J59" s="260"/>
      <c r="K59" s="149">
        <f t="shared" si="7"/>
        <v>0</v>
      </c>
      <c r="L59" s="262"/>
      <c r="M59" s="149">
        <f t="shared" si="3"/>
        <v>0</v>
      </c>
      <c r="N59" s="261"/>
      <c r="O59" s="258"/>
      <c r="P59" s="260"/>
      <c r="Q59" s="149">
        <f t="shared" si="9"/>
        <v>0</v>
      </c>
    </row>
    <row r="60" spans="2:17" ht="18" customHeight="1">
      <c r="B60" s="186"/>
      <c r="C60" s="131"/>
      <c r="D60" s="248"/>
      <c r="E60" s="149">
        <f t="shared" si="5"/>
        <v>0</v>
      </c>
      <c r="F60" s="260"/>
      <c r="G60" s="260"/>
      <c r="H60" s="149">
        <f t="shared" si="6"/>
        <v>0</v>
      </c>
      <c r="I60" s="261"/>
      <c r="J60" s="260"/>
      <c r="K60" s="149">
        <f t="shared" si="7"/>
        <v>0</v>
      </c>
      <c r="L60" s="262"/>
      <c r="M60" s="149">
        <f t="shared" si="3"/>
        <v>0</v>
      </c>
      <c r="N60" s="261"/>
      <c r="O60" s="258"/>
      <c r="P60" s="260"/>
      <c r="Q60" s="149">
        <f t="shared" si="9"/>
        <v>0</v>
      </c>
    </row>
    <row r="61" spans="2:17" ht="18" customHeight="1">
      <c r="B61" s="186"/>
      <c r="C61" s="131"/>
      <c r="D61" s="248"/>
      <c r="E61" s="149">
        <f t="shared" si="5"/>
        <v>0</v>
      </c>
      <c r="F61" s="260"/>
      <c r="G61" s="260"/>
      <c r="H61" s="149">
        <f t="shared" si="6"/>
        <v>0</v>
      </c>
      <c r="I61" s="261"/>
      <c r="J61" s="260"/>
      <c r="K61" s="149">
        <f t="shared" si="7"/>
        <v>0</v>
      </c>
      <c r="L61" s="262"/>
      <c r="M61" s="149">
        <f t="shared" si="3"/>
        <v>0</v>
      </c>
      <c r="N61" s="261"/>
      <c r="O61" s="258"/>
      <c r="P61" s="260"/>
      <c r="Q61" s="149">
        <f t="shared" si="9"/>
        <v>0</v>
      </c>
    </row>
    <row r="62" spans="2:17" ht="18" customHeight="1">
      <c r="B62" s="186"/>
      <c r="C62" s="131"/>
      <c r="D62" s="248"/>
      <c r="E62" s="149">
        <f t="shared" si="5"/>
        <v>0</v>
      </c>
      <c r="F62" s="260"/>
      <c r="G62" s="260"/>
      <c r="H62" s="149">
        <f t="shared" si="6"/>
        <v>0</v>
      </c>
      <c r="I62" s="261"/>
      <c r="J62" s="260"/>
      <c r="K62" s="149">
        <f t="shared" si="7"/>
        <v>0</v>
      </c>
      <c r="L62" s="262"/>
      <c r="M62" s="149">
        <f t="shared" si="3"/>
        <v>0</v>
      </c>
      <c r="N62" s="261"/>
      <c r="O62" s="258"/>
      <c r="P62" s="260"/>
      <c r="Q62" s="149">
        <f t="shared" si="9"/>
        <v>0</v>
      </c>
    </row>
    <row r="63" spans="2:17" ht="18" customHeight="1">
      <c r="B63" s="186"/>
      <c r="C63" s="131"/>
      <c r="D63" s="248"/>
      <c r="E63" s="149">
        <f t="shared" si="5"/>
        <v>0</v>
      </c>
      <c r="F63" s="260"/>
      <c r="G63" s="260"/>
      <c r="H63" s="149">
        <f t="shared" si="6"/>
        <v>0</v>
      </c>
      <c r="I63" s="261"/>
      <c r="J63" s="260"/>
      <c r="K63" s="149">
        <f t="shared" si="7"/>
        <v>0</v>
      </c>
      <c r="L63" s="262"/>
      <c r="M63" s="149">
        <f t="shared" si="3"/>
        <v>0</v>
      </c>
      <c r="N63" s="261"/>
      <c r="O63" s="258"/>
      <c r="P63" s="260"/>
      <c r="Q63" s="149">
        <f t="shared" si="9"/>
        <v>0</v>
      </c>
    </row>
    <row r="64" spans="2:17" ht="18" customHeight="1">
      <c r="B64" s="186"/>
      <c r="C64" s="131"/>
      <c r="D64" s="248"/>
      <c r="E64" s="149">
        <f t="shared" si="5"/>
        <v>0</v>
      </c>
      <c r="F64" s="260"/>
      <c r="G64" s="260"/>
      <c r="H64" s="149">
        <f t="shared" si="6"/>
        <v>0</v>
      </c>
      <c r="I64" s="261"/>
      <c r="J64" s="260"/>
      <c r="K64" s="149">
        <f t="shared" si="7"/>
        <v>0</v>
      </c>
      <c r="L64" s="262"/>
      <c r="M64" s="149">
        <f t="shared" si="3"/>
        <v>0</v>
      </c>
      <c r="N64" s="261"/>
      <c r="O64" s="258"/>
      <c r="P64" s="260"/>
      <c r="Q64" s="149">
        <f t="shared" si="9"/>
        <v>0</v>
      </c>
    </row>
    <row r="65" spans="2:17" ht="18" customHeight="1" thickBot="1">
      <c r="B65" s="263"/>
      <c r="C65" s="264"/>
      <c r="D65" s="265"/>
      <c r="E65" s="266">
        <f t="shared" si="5"/>
        <v>0</v>
      </c>
      <c r="F65" s="267"/>
      <c r="G65" s="267"/>
      <c r="H65" s="266">
        <f t="shared" si="6"/>
        <v>0</v>
      </c>
      <c r="I65" s="268"/>
      <c r="J65" s="267"/>
      <c r="K65" s="266">
        <f t="shared" si="7"/>
        <v>0</v>
      </c>
      <c r="L65" s="269"/>
      <c r="M65" s="266">
        <f t="shared" si="3"/>
        <v>0</v>
      </c>
      <c r="N65" s="268"/>
      <c r="O65" s="270"/>
      <c r="P65" s="267"/>
      <c r="Q65" s="266">
        <f t="shared" si="9"/>
        <v>0</v>
      </c>
    </row>
    <row r="66" spans="2:17" ht="23.25" customHeight="1" thickBot="1">
      <c r="B66" s="21"/>
      <c r="C66" s="641" t="s">
        <v>277</v>
      </c>
      <c r="D66" s="652"/>
      <c r="E66" s="240">
        <f>SUM(E8:E65)</f>
        <v>0</v>
      </c>
      <c r="F66" s="641" t="s">
        <v>275</v>
      </c>
      <c r="G66" s="642"/>
      <c r="H66" s="187">
        <f>SUM(H8:H65)</f>
        <v>0</v>
      </c>
      <c r="I66" s="641" t="s">
        <v>276</v>
      </c>
      <c r="J66" s="642"/>
      <c r="K66" s="187">
        <f>SUM(K8:K65)</f>
        <v>0</v>
      </c>
      <c r="L66" s="276" t="s">
        <v>279</v>
      </c>
      <c r="M66" s="187">
        <f>SUM(M8:M65)</f>
        <v>0</v>
      </c>
      <c r="N66" s="641" t="s">
        <v>280</v>
      </c>
      <c r="O66" s="641"/>
      <c r="P66" s="642"/>
      <c r="Q66" s="187">
        <f>SUM(Q8:Q65)</f>
        <v>0</v>
      </c>
    </row>
    <row r="67" spans="2:8" ht="16.5" customHeight="1">
      <c r="B67" t="s">
        <v>288</v>
      </c>
      <c r="F67" s="25"/>
      <c r="G67" s="25"/>
      <c r="H67" s="25"/>
    </row>
    <row r="68" ht="16.5" customHeight="1">
      <c r="B68" t="s">
        <v>114</v>
      </c>
    </row>
    <row r="69" spans="2:13" ht="16.5" customHeight="1">
      <c r="B69" t="s">
        <v>289</v>
      </c>
      <c r="L69" s="27"/>
      <c r="M69" s="27"/>
    </row>
    <row r="70" spans="2:13" ht="16.5" customHeight="1">
      <c r="B70" t="s">
        <v>115</v>
      </c>
      <c r="L70" s="27"/>
      <c r="M70" s="27"/>
    </row>
    <row r="71" ht="16.5" customHeight="1">
      <c r="B71" t="s">
        <v>290</v>
      </c>
    </row>
    <row r="72" ht="16.5" customHeight="1">
      <c r="B72" t="s">
        <v>291</v>
      </c>
    </row>
    <row r="73" ht="15" customHeight="1"/>
    <row r="74" ht="15" customHeight="1"/>
  </sheetData>
  <sheetProtection password="CE4D" sheet="1" objects="1" scenarios="1"/>
  <mergeCells count="13">
    <mergeCell ref="I2:K2"/>
    <mergeCell ref="C2:F2"/>
    <mergeCell ref="C66:D66"/>
    <mergeCell ref="I66:J66"/>
    <mergeCell ref="F66:G66"/>
    <mergeCell ref="P4:Q4"/>
    <mergeCell ref="N66:P66"/>
    <mergeCell ref="B6:B7"/>
    <mergeCell ref="C6:E6"/>
    <mergeCell ref="F6:H6"/>
    <mergeCell ref="I6:K6"/>
    <mergeCell ref="L6:M6"/>
    <mergeCell ref="N6:Q6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62" r:id="rId1"/>
  <headerFooter alignWithMargins="0">
    <oddFooter>&amp;C7&amp;R&amp;9平成28年　木造耐力壁ジャパンカップ材料・加工データシート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ものつくり大学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宮澤直希</dc:creator>
  <cp:keywords/>
  <dc:description/>
  <cp:lastModifiedBy>FJ-USER</cp:lastModifiedBy>
  <cp:lastPrinted>2016-04-26T02:28:32Z</cp:lastPrinted>
  <dcterms:created xsi:type="dcterms:W3CDTF">2003-06-19T12:57:22Z</dcterms:created>
  <dcterms:modified xsi:type="dcterms:W3CDTF">2016-06-01T09:30:09Z</dcterms:modified>
  <cp:category/>
  <cp:version/>
  <cp:contentType/>
  <cp:contentStatus/>
</cp:coreProperties>
</file>